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tabRatio="384" firstSheet="1" activeTab="1"/>
  </bookViews>
  <sheets>
    <sheet name="Informacja dodatkowa" sheetId="1" r:id="rId1"/>
    <sheet name="Przepływy" sheetId="2" r:id="rId2"/>
    <sheet name="Harmonogram" sheetId="3" r:id="rId3"/>
  </sheets>
  <definedNames>
    <definedName name="_xlnm.Print_Titles" localSheetId="2">'Harmonogram'!$A:$B</definedName>
    <definedName name="_xlnm.Print_Titles" localSheetId="1">'Przepływy'!$6:$7</definedName>
  </definedNames>
  <calcPr fullCalcOnLoad="1"/>
</workbook>
</file>

<file path=xl/sharedStrings.xml><?xml version="1.0" encoding="utf-8"?>
<sst xmlns="http://schemas.openxmlformats.org/spreadsheetml/2006/main" count="170" uniqueCount="111">
  <si>
    <t>ZESTAWIENIE PRZEPŁYWÓW PIENIĘŻNYCH</t>
  </si>
  <si>
    <t xml:space="preserve">      (w złotych)</t>
  </si>
  <si>
    <t>Wyszczególnienie</t>
  </si>
  <si>
    <t xml:space="preserve"> - prywatyzacji majątku</t>
  </si>
  <si>
    <t xml:space="preserve"> - nadwyżki budżetu</t>
  </si>
  <si>
    <t xml:space="preserve"> - wolnych środków</t>
  </si>
  <si>
    <t>Podpis Skarbnika</t>
  </si>
  <si>
    <t xml:space="preserve">      Podpis Wójta, Burmistrza, Prezydenta, Przewodniczącego Zarządu</t>
  </si>
  <si>
    <t>Miejscowość i data sporządzenia</t>
  </si>
  <si>
    <t xml:space="preserve"> - odsetki i dyskonto od wyemitowanych papierów wartościowych</t>
  </si>
  <si>
    <t>4. Wydatki bieżące</t>
  </si>
  <si>
    <t>IV. Rozchody ogółem</t>
  </si>
  <si>
    <t xml:space="preserve"> - wykup wyemitowanych papierów wartościowych</t>
  </si>
  <si>
    <t xml:space="preserve"> - pozostałe rozchody (wymienić jakie)</t>
  </si>
  <si>
    <t>II. Ogółem wydatki (4+5)</t>
  </si>
  <si>
    <t>Wynik finansowy (I-II)</t>
  </si>
  <si>
    <t xml:space="preserve">III. Przychody ogółem </t>
  </si>
  <si>
    <t xml:space="preserve"> - kredytu(ów) *</t>
  </si>
  <si>
    <t xml:space="preserve"> - pożyczki(ek) *</t>
  </si>
  <si>
    <t xml:space="preserve"> - spłata pożyczki(ek) udzielonej(ych) *</t>
  </si>
  <si>
    <t xml:space="preserve">Plan po zmianach            roku bieżącego                        na dzień sporządzenia zestawienia </t>
  </si>
  <si>
    <t xml:space="preserve"> - wnioskowany kredyt, pożyczka</t>
  </si>
  <si>
    <t>raty</t>
  </si>
  <si>
    <t>odsetki</t>
  </si>
  <si>
    <t>Zadłużenie</t>
  </si>
  <si>
    <t>wykup wyemitowanych papierów wartościowych</t>
  </si>
  <si>
    <t>Razem</t>
  </si>
  <si>
    <t>Lp.</t>
  </si>
  <si>
    <t>Wnioskowane do zaciągnięcia zobowiązania 
w tym:</t>
  </si>
  <si>
    <t>Ogółem</t>
  </si>
  <si>
    <t>Harmonogram spłat kredytów i pożyczek</t>
  </si>
  <si>
    <t>Załącznik Nr 2 
do wniosku o wydanie opinii</t>
  </si>
  <si>
    <t>I</t>
  </si>
  <si>
    <t>II</t>
  </si>
  <si>
    <t>Dotychczas zaciągnięte zobowiązania w tym:</t>
  </si>
  <si>
    <t>kredyt / kredyty *</t>
  </si>
  <si>
    <t>pożyczka / pożyczki *</t>
  </si>
  <si>
    <t>* niewłaściwe skreślić</t>
  </si>
  <si>
    <t>*  -  niepotrzebne skreślić</t>
  </si>
  <si>
    <t xml:space="preserve">Planowane do zaciągnięcia zobowiązania </t>
  </si>
  <si>
    <t>III</t>
  </si>
  <si>
    <t>Załącznik nr 1 do wniosku o wydanie opinii</t>
  </si>
  <si>
    <t>Rok 2011</t>
  </si>
  <si>
    <t>Rok 2012</t>
  </si>
  <si>
    <t>Rok 2013</t>
  </si>
  <si>
    <t>Rok 2014</t>
  </si>
  <si>
    <t>Rok 2015</t>
  </si>
  <si>
    <t>Rok 2016</t>
  </si>
  <si>
    <t>Rok 2017</t>
  </si>
  <si>
    <t>Rok 2018</t>
  </si>
  <si>
    <t>x</t>
  </si>
  <si>
    <t>w tym:  - ze sprzedaży papierów wartościowych</t>
  </si>
  <si>
    <t xml:space="preserve">w tym:  - raty spłat kredytu(ów) * i pożyczki(ek) * </t>
  </si>
  <si>
    <t xml:space="preserve">5. Wydatki majątkowe </t>
  </si>
  <si>
    <t xml:space="preserve">Wynik operacyjny brutto =
dochody bieżące - wydatki bieżące </t>
  </si>
  <si>
    <t>Wskaźnik pokrycia wydatków bieżących =                                                                  Dochody bieżące / Wydatki bieżące</t>
  </si>
  <si>
    <t>Rok 2019</t>
  </si>
  <si>
    <t>Rok 2020</t>
  </si>
  <si>
    <t>Rok 2021</t>
  </si>
  <si>
    <t>Rok 2022</t>
  </si>
  <si>
    <t>Rok 2023</t>
  </si>
  <si>
    <t>Rok 2024</t>
  </si>
  <si>
    <t>1.Dochody bieżące z tego:</t>
  </si>
  <si>
    <t>1.2. Subwencja z budżetu państwa</t>
  </si>
  <si>
    <t>1.3. Dotacje celowe na zadania bieżące</t>
  </si>
  <si>
    <t>2.Dochody majątkowe z tego:</t>
  </si>
  <si>
    <t>1.4. środki unijne i inne zagr. na zadania bież.</t>
  </si>
  <si>
    <t>2.1. dochody z majątku</t>
  </si>
  <si>
    <t>2.2. dotacje na inwestycje</t>
  </si>
  <si>
    <t>2.3 Środki unijne i inne zagraniczne na inwest.</t>
  </si>
  <si>
    <t>I. Ogółem dochody (1+2)</t>
  </si>
  <si>
    <t xml:space="preserve">1.1. Dochody własne razem z udziałami w podatkach stanowiących dochód budżetu państwa </t>
  </si>
  <si>
    <t>tel kontaktowy:</t>
  </si>
  <si>
    <t>Informacja dodatkowa</t>
  </si>
  <si>
    <t>Kwota</t>
  </si>
  <si>
    <t>Numer decyzji</t>
  </si>
  <si>
    <t>Wyjaśnienie</t>
  </si>
  <si>
    <r>
      <t xml:space="preserve">emisji  papierów  wartościowych,  możliwości  spłaty  kredytów  i  pożyczek </t>
    </r>
  </si>
  <si>
    <t xml:space="preserve">        Informacja</t>
  </si>
  <si>
    <r>
      <t xml:space="preserve">      został* / nie został*</t>
    </r>
    <r>
      <rPr>
        <sz val="10"/>
        <rFont val="Arial CE"/>
        <family val="0"/>
      </rPr>
      <t xml:space="preserve"> orzeczony</t>
    </r>
  </si>
  <si>
    <t xml:space="preserve">Informuję, że do  dnia wystąpienia z wnioskiem o wydanie  opinii dotyczącej </t>
  </si>
  <si>
    <t>* Niepotrzebne usunąć. W przypadku orzeczenia zwrotu prosimy o wypełnienie poniższej tabeli.</t>
  </si>
  <si>
    <t>w tym: dochody ze sprzedaży majątku                  (§§ 077, 078, 087)</t>
  </si>
  <si>
    <r>
      <t xml:space="preserve">w tym </t>
    </r>
    <r>
      <rPr>
        <vertAlign val="superscript"/>
        <sz val="8"/>
        <rFont val="Arial CE"/>
        <family val="0"/>
      </rPr>
      <t>*1</t>
    </r>
    <r>
      <rPr>
        <sz val="8"/>
        <rFont val="Arial CE"/>
        <family val="2"/>
      </rPr>
      <t>: - potencjalne spłaty poręczenia(eń) *</t>
    </r>
    <r>
      <rPr>
        <vertAlign val="superscript"/>
        <sz val="8"/>
        <rFont val="Arial CE"/>
        <family val="2"/>
      </rPr>
      <t xml:space="preserve">   </t>
    </r>
    <r>
      <rPr>
        <sz val="8"/>
        <rFont val="Arial CE"/>
        <family val="2"/>
      </rPr>
      <t>wraz z odsetkami</t>
    </r>
  </si>
  <si>
    <r>
      <t xml:space="preserve"> - odsetki od kredytu(ów) * i pożyczki(ek) *</t>
    </r>
    <r>
      <rPr>
        <vertAlign val="superscript"/>
        <sz val="8"/>
        <rFont val="Arial CE"/>
        <family val="0"/>
      </rPr>
      <t>2</t>
    </r>
  </si>
  <si>
    <r>
      <t>*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 xml:space="preserve"> - jeżeli jednostka samorządu terytorialnego nie udzielała poręczeń, w objaśnieniach, wpisać informację że: "j.s.t. nie udzielała poręczeń"</t>
    </r>
  </si>
  <si>
    <r>
      <t>*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- wraz z odsetkami od realizowanych inwestycji</t>
    </r>
  </si>
  <si>
    <t>Rok 2025</t>
  </si>
  <si>
    <t>V. Zadłużenie ogółem na koniec roku</t>
  </si>
  <si>
    <t>VI. Umorzenia pożyczek</t>
  </si>
  <si>
    <r>
      <t xml:space="preserve">VII Zobowiązania wymagalne                                </t>
    </r>
    <r>
      <rPr>
        <b/>
        <i/>
        <sz val="9"/>
        <rFont val="Arial CE"/>
        <family val="2"/>
      </rPr>
      <t>(na dzień sporządzenia przepływów)</t>
    </r>
  </si>
  <si>
    <t>IX. Wskaźnik w % liczony wg art. 170 ustawy o finansach publicznych  z dnia 30 czerwca 2005 r. (bez wyłączeń)</t>
  </si>
  <si>
    <t>IX. Wskaźnik w % liczony wg art. 170 ustawy o finansach publicznych z dnia 30 czerwca 2005 r. (z wyłączeniami)</t>
  </si>
  <si>
    <t>XI. Wskaźnik w % liczony wg   art. 169 ustawy o finansach publicznych z dnia 30 czerwca 2005 r. (bez wyłączeń)</t>
  </si>
  <si>
    <t>XI. Wskaźnik w % liczony wg   art. 169 ustawy o finansach publicznych z dnia 30 czerwca 2005 r.  (z wyłączeniami)</t>
  </si>
  <si>
    <r>
      <t>XII. Wyłączenia na podstawie art. 169 ust. 3 ustawy o finansach publicznych z dnia 30 czerwca 2005 r. (raty i odsetki)*</t>
    </r>
    <r>
      <rPr>
        <b/>
        <vertAlign val="superscript"/>
        <sz val="9"/>
        <rFont val="Arial CE"/>
        <family val="0"/>
      </rPr>
      <t>5</t>
    </r>
    <r>
      <rPr>
        <b/>
        <sz val="9"/>
        <rFont val="Arial CE"/>
        <family val="0"/>
      </rPr>
      <t xml:space="preserve"> i art.243 ustawy  o finansach publ. z 27 sierpnia 2009 r.(od 2014 r.)</t>
    </r>
  </si>
  <si>
    <r>
      <t>*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 xml:space="preserve"> - aktualne na dzień sporządzenia przepływów</t>
    </r>
  </si>
  <si>
    <r>
      <t>VIII. Umowy o terminie platności dłuższym niż 6 m-cy (łącznie z leasingiem)*</t>
    </r>
    <r>
      <rPr>
        <b/>
        <vertAlign val="superscript"/>
        <sz val="9"/>
        <rFont val="Arial CE"/>
        <family val="0"/>
      </rPr>
      <t>3</t>
    </r>
  </si>
  <si>
    <r>
      <t>*</t>
    </r>
    <r>
      <rPr>
        <vertAlign val="superscript"/>
        <sz val="8"/>
        <rFont val="Arial CE"/>
        <family val="0"/>
      </rPr>
      <t>4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-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objaśnić</t>
    </r>
  </si>
  <si>
    <r>
      <t>*</t>
    </r>
    <r>
      <rPr>
        <vertAlign val="superscript"/>
        <sz val="8"/>
        <rFont val="Arial CE"/>
        <family val="0"/>
      </rPr>
      <t>5</t>
    </r>
    <r>
      <rPr>
        <sz val="8"/>
        <rFont val="Arial CE"/>
        <family val="2"/>
      </rPr>
      <t xml:space="preserve"> - objaśnić</t>
    </r>
  </si>
  <si>
    <r>
      <t>X. Wyłączenia na podstawie art. 170 ust. 3 ustawy o finansach publicznych z dnia 30 czerwca 2005 r.*</t>
    </r>
    <r>
      <rPr>
        <b/>
        <vertAlign val="superscript"/>
        <sz val="9"/>
        <rFont val="Arial CE"/>
        <family val="0"/>
      </rPr>
      <t xml:space="preserve">4 </t>
    </r>
  </si>
  <si>
    <t>Relacja z art. 242 ustawy o finansach publicznych z 27 sierpnia 2009 r.</t>
  </si>
  <si>
    <t>Relacja z art.243 ustawy o finansach publicznych z 27 sierpnia 2009 r. (lewa strona wzoru)</t>
  </si>
  <si>
    <t>Relacja z art.243 ustawy o finansach publicznych z 27 sierpnia 2009 r. (prawa strona wzoru)</t>
  </si>
  <si>
    <t>Sprawdzenie  relacji zadanej wzorem  z art.243 ustawy o finansach publicznych z 27 sierpnia 2009 r. (TAK/NIE)</t>
  </si>
  <si>
    <t>Równowaga budżetowa</t>
  </si>
  <si>
    <t xml:space="preserve">zwrot środków o których mowa w art.5 ust.1 pkt 2 ustawy o finansach publicznych </t>
  </si>
  <si>
    <t>z dnia 27 sierpnia 2009 r.(Dz.U z 2009 r.Nr 157, poz.1240)</t>
  </si>
  <si>
    <t>Wykonanie       2008 rok</t>
  </si>
  <si>
    <t>Wykonanie        2009 rok</t>
  </si>
  <si>
    <t>Wykonanie za 2010 rok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</si>
</sst>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"/>
  </numFmts>
  <fonts count="4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b/>
      <vertAlign val="superscript"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2"/>
    </font>
    <font>
      <b/>
      <sz val="11"/>
      <name val="Arial CE"/>
      <family val="2"/>
    </font>
    <font>
      <vertAlign val="superscript"/>
      <sz val="8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1" applyNumberFormat="0" applyAlignment="0" applyProtection="0"/>
    <xf numFmtId="0" fontId="27" fillId="14" borderId="2" applyNumberFormat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16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35" fillId="14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7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6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4" fillId="7" borderId="16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7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6" fillId="7" borderId="10" xfId="0" applyNumberFormat="1" applyFont="1" applyFill="1" applyBorder="1" applyAlignment="1" applyProtection="1">
      <alignment vertical="center" wrapText="1"/>
      <protection locked="0"/>
    </xf>
    <xf numFmtId="3" fontId="2" fillId="7" borderId="18" xfId="0" applyNumberFormat="1" applyFont="1" applyFill="1" applyBorder="1" applyAlignment="1" applyProtection="1">
      <alignment vertical="center" wrapText="1"/>
      <protection locked="0"/>
    </xf>
    <xf numFmtId="3" fontId="2" fillId="7" borderId="19" xfId="0" applyNumberFormat="1" applyFont="1" applyFill="1" applyBorder="1" applyAlignment="1" applyProtection="1">
      <alignment vertical="center" wrapText="1"/>
      <protection locked="0"/>
    </xf>
    <xf numFmtId="3" fontId="2" fillId="7" borderId="10" xfId="0" applyNumberFormat="1" applyFont="1" applyFill="1" applyBorder="1" applyAlignment="1" applyProtection="1">
      <alignment vertical="center" wrapText="1"/>
      <protection locked="0"/>
    </xf>
    <xf numFmtId="3" fontId="2" fillId="7" borderId="19" xfId="0" applyNumberFormat="1" applyFont="1" applyFill="1" applyBorder="1" applyAlignment="1" applyProtection="1">
      <alignment horizontal="center" vertical="center" wrapText="1"/>
      <protection/>
    </xf>
    <xf numFmtId="3" fontId="2" fillId="7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16" xfId="0" applyNumberFormat="1" applyFont="1" applyFill="1" applyBorder="1" applyAlignment="1" applyProtection="1">
      <alignment vertical="center" wrapText="1"/>
      <protection locked="0"/>
    </xf>
    <xf numFmtId="3" fontId="6" fillId="7" borderId="18" xfId="0" applyNumberFormat="1" applyFont="1" applyFill="1" applyBorder="1" applyAlignment="1" applyProtection="1">
      <alignment vertical="center" wrapText="1"/>
      <protection locked="0"/>
    </xf>
    <xf numFmtId="3" fontId="4" fillId="19" borderId="10" xfId="0" applyNumberFormat="1" applyFont="1" applyFill="1" applyBorder="1" applyAlignment="1" applyProtection="1">
      <alignment vertical="center" wrapText="1"/>
      <protection locked="0"/>
    </xf>
    <xf numFmtId="3" fontId="4" fillId="19" borderId="11" xfId="0" applyNumberFormat="1" applyFont="1" applyFill="1" applyBorder="1" applyAlignment="1" applyProtection="1">
      <alignment vertical="center" wrapText="1"/>
      <protection locked="0"/>
    </xf>
    <xf numFmtId="3" fontId="4" fillId="15" borderId="11" xfId="0" applyNumberFormat="1" applyFont="1" applyFill="1" applyBorder="1" applyAlignment="1" applyProtection="1">
      <alignment vertical="center" wrapText="1"/>
      <protection locked="0"/>
    </xf>
    <xf numFmtId="164" fontId="4" fillId="15" borderId="11" xfId="0" applyNumberFormat="1" applyFont="1" applyFill="1" applyBorder="1" applyAlignment="1">
      <alignment vertical="center" wrapText="1"/>
    </xf>
    <xf numFmtId="3" fontId="0" fillId="0" borderId="11" xfId="0" applyNumberFormat="1" applyFont="1" applyBorder="1" applyAlignment="1" applyProtection="1">
      <alignment horizontal="right"/>
      <protection locked="0"/>
    </xf>
    <xf numFmtId="3" fontId="0" fillId="0" borderId="12" xfId="0" applyNumberFormat="1" applyFont="1" applyBorder="1" applyAlignment="1" applyProtection="1">
      <alignment horizontal="right"/>
      <protection locked="0"/>
    </xf>
    <xf numFmtId="3" fontId="0" fillId="18" borderId="14" xfId="0" applyNumberFormat="1" applyFill="1" applyBorder="1" applyAlignment="1">
      <alignment horizontal="right"/>
    </xf>
    <xf numFmtId="3" fontId="0" fillId="0" borderId="15" xfId="0" applyNumberFormat="1" applyFill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10" fillId="7" borderId="12" xfId="0" applyNumberFormat="1" applyFont="1" applyFill="1" applyBorder="1" applyAlignment="1" applyProtection="1">
      <alignment vertical="center" wrapText="1"/>
      <protection locked="0"/>
    </xf>
    <xf numFmtId="3" fontId="4" fillId="20" borderId="10" xfId="0" applyNumberFormat="1" applyFont="1" applyFill="1" applyBorder="1" applyAlignment="1">
      <alignment horizontal="right" vertical="center"/>
    </xf>
    <xf numFmtId="3" fontId="10" fillId="7" borderId="11" xfId="0" applyNumberFormat="1" applyFont="1" applyFill="1" applyBorder="1" applyAlignment="1" applyProtection="1">
      <alignment vertical="center" wrapText="1"/>
      <protection locked="0"/>
    </xf>
    <xf numFmtId="3" fontId="10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4" fillId="19" borderId="1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vertical="top" wrapText="1"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12" xfId="0" applyFont="1" applyBorder="1" applyAlignment="1">
      <alignment horizontal="center" vertical="top" wrapText="1"/>
    </xf>
    <xf numFmtId="0" fontId="14" fillId="0" borderId="20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16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4" fillId="0" borderId="12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21" fillId="21" borderId="11" xfId="52" applyFont="1" applyFill="1" applyBorder="1" applyAlignment="1">
      <alignment horizontal="center" vertical="center"/>
      <protection/>
    </xf>
    <xf numFmtId="164" fontId="4" fillId="22" borderId="11" xfId="0" applyNumberFormat="1" applyFont="1" applyFill="1" applyBorder="1" applyAlignment="1">
      <alignment horizontal="center" vertical="center" wrapText="1"/>
    </xf>
    <xf numFmtId="164" fontId="4" fillId="22" borderId="11" xfId="0" applyNumberFormat="1" applyFont="1" applyFill="1" applyBorder="1" applyAlignment="1">
      <alignment vertical="center" wrapText="1"/>
    </xf>
    <xf numFmtId="3" fontId="6" fillId="20" borderId="10" xfId="0" applyNumberFormat="1" applyFont="1" applyFill="1" applyBorder="1" applyAlignment="1" applyProtection="1">
      <alignment vertical="center" wrapText="1"/>
      <protection locked="0"/>
    </xf>
    <xf numFmtId="3" fontId="2" fillId="20" borderId="12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/>
    </xf>
    <xf numFmtId="3" fontId="4" fillId="23" borderId="23" xfId="0" applyNumberFormat="1" applyFont="1" applyFill="1" applyBorder="1" applyAlignment="1">
      <alignment vertical="center" wrapText="1"/>
    </xf>
    <xf numFmtId="3" fontId="4" fillId="23" borderId="14" xfId="0" applyNumberFormat="1" applyFont="1" applyFill="1" applyBorder="1" applyAlignment="1">
      <alignment vertical="center" wrapText="1"/>
    </xf>
    <xf numFmtId="3" fontId="4" fillId="23" borderId="14" xfId="0" applyNumberFormat="1" applyFont="1" applyFill="1" applyBorder="1" applyAlignment="1">
      <alignment vertical="center" wrapText="1"/>
    </xf>
    <xf numFmtId="3" fontId="6" fillId="7" borderId="24" xfId="0" applyNumberFormat="1" applyFont="1" applyFill="1" applyBorder="1" applyAlignment="1" applyProtection="1">
      <alignment vertical="center" wrapText="1"/>
      <protection locked="0"/>
    </xf>
    <xf numFmtId="0" fontId="0" fillId="20" borderId="12" xfId="0" applyFont="1" applyFill="1" applyBorder="1" applyAlignment="1" applyProtection="1">
      <alignment vertical="center" wrapText="1"/>
      <protection/>
    </xf>
    <xf numFmtId="3" fontId="6" fillId="2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2" fillId="7" borderId="10" xfId="0" applyFont="1" applyFill="1" applyBorder="1" applyAlignment="1" applyProtection="1">
      <alignment vertical="center" wrapText="1"/>
      <protection/>
    </xf>
    <xf numFmtId="3" fontId="23" fillId="7" borderId="10" xfId="0" applyNumberFormat="1" applyFont="1" applyFill="1" applyBorder="1" applyAlignment="1" applyProtection="1">
      <alignment horizontal="center" vertical="center" wrapText="1"/>
      <protection/>
    </xf>
    <xf numFmtId="0" fontId="4" fillId="21" borderId="10" xfId="0" applyFont="1" applyFill="1" applyBorder="1" applyAlignment="1" applyProtection="1">
      <alignment vertical="center" wrapText="1"/>
      <protection/>
    </xf>
    <xf numFmtId="3" fontId="4" fillId="21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65" fontId="4" fillId="6" borderId="10" xfId="0" applyNumberFormat="1" applyFont="1" applyFill="1" applyBorder="1" applyAlignment="1" applyProtection="1">
      <alignment vertical="center" wrapText="1"/>
      <protection/>
    </xf>
    <xf numFmtId="0" fontId="4" fillId="19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64" fontId="4" fillId="21" borderId="11" xfId="0" applyNumberFormat="1" applyFont="1" applyFill="1" applyBorder="1" applyAlignment="1" applyProtection="1">
      <alignment vertical="center" wrapText="1"/>
      <protection locked="0"/>
    </xf>
    <xf numFmtId="0" fontId="22" fillId="21" borderId="11" xfId="52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0" fillId="20" borderId="10" xfId="0" applyFont="1" applyFill="1" applyBorder="1" applyAlignment="1" applyProtection="1">
      <alignment/>
      <protection/>
    </xf>
    <xf numFmtId="0" fontId="10" fillId="7" borderId="11" xfId="0" applyFont="1" applyFill="1" applyBorder="1" applyAlignment="1" applyProtection="1">
      <alignment horizontal="left" vertical="center" wrapText="1"/>
      <protection/>
    </xf>
    <xf numFmtId="0" fontId="10" fillId="7" borderId="11" xfId="0" applyFont="1" applyFill="1" applyBorder="1" applyAlignment="1" applyProtection="1">
      <alignment vertical="center" wrapText="1"/>
      <protection/>
    </xf>
    <xf numFmtId="0" fontId="10" fillId="7" borderId="12" xfId="0" applyFont="1" applyFill="1" applyBorder="1" applyAlignment="1" applyProtection="1">
      <alignment vertical="center" wrapText="1"/>
      <protection/>
    </xf>
    <xf numFmtId="0" fontId="4" fillId="23" borderId="23" xfId="0" applyFont="1" applyFill="1" applyBorder="1" applyAlignment="1" applyProtection="1">
      <alignment vertical="center" wrapText="1"/>
      <protection/>
    </xf>
    <xf numFmtId="0" fontId="6" fillId="20" borderId="10" xfId="0" applyFont="1" applyFill="1" applyBorder="1" applyAlignment="1" applyProtection="1">
      <alignment vertical="center" wrapText="1"/>
      <protection/>
    </xf>
    <xf numFmtId="0" fontId="2" fillId="7" borderId="18" xfId="0" applyFont="1" applyFill="1" applyBorder="1" applyAlignment="1" applyProtection="1">
      <alignment vertical="center" wrapText="1"/>
      <protection/>
    </xf>
    <xf numFmtId="0" fontId="2" fillId="7" borderId="19" xfId="0" applyFont="1" applyFill="1" applyBorder="1" applyAlignment="1" applyProtection="1">
      <alignment vertical="center" wrapText="1"/>
      <protection/>
    </xf>
    <xf numFmtId="0" fontId="2" fillId="20" borderId="12" xfId="0" applyFont="1" applyFill="1" applyBorder="1" applyAlignment="1" applyProtection="1">
      <alignment vertical="center" wrapText="1"/>
      <protection/>
    </xf>
    <xf numFmtId="0" fontId="4" fillId="23" borderId="14" xfId="0" applyFont="1" applyFill="1" applyBorder="1" applyAlignment="1" applyProtection="1">
      <alignment vertical="center" wrapText="1"/>
      <protection/>
    </xf>
    <xf numFmtId="0" fontId="4" fillId="7" borderId="16" xfId="0" applyFont="1" applyFill="1" applyBorder="1" applyAlignment="1" applyProtection="1">
      <alignment vertical="center" wrapText="1"/>
      <protection/>
    </xf>
    <xf numFmtId="0" fontId="2" fillId="7" borderId="16" xfId="0" applyFont="1" applyFill="1" applyBorder="1" applyAlignment="1" applyProtection="1">
      <alignment vertical="center" wrapText="1"/>
      <protection/>
    </xf>
    <xf numFmtId="0" fontId="4" fillId="23" borderId="14" xfId="0" applyFont="1" applyFill="1" applyBorder="1" applyAlignment="1" applyProtection="1">
      <alignment vertical="center" wrapText="1"/>
      <protection/>
    </xf>
    <xf numFmtId="0" fontId="4" fillId="19" borderId="10" xfId="0" applyFont="1" applyFill="1" applyBorder="1" applyAlignment="1" applyProtection="1">
      <alignment vertical="center" wrapText="1"/>
      <protection/>
    </xf>
    <xf numFmtId="0" fontId="4" fillId="15" borderId="11" xfId="0" applyFont="1" applyFill="1" applyBorder="1" applyAlignment="1" applyProtection="1">
      <alignment vertical="center" wrapText="1"/>
      <protection/>
    </xf>
    <xf numFmtId="0" fontId="4" fillId="22" borderId="11" xfId="0" applyFont="1" applyFill="1" applyBorder="1" applyAlignment="1" applyProtection="1">
      <alignment vertical="center" wrapText="1"/>
      <protection/>
    </xf>
    <xf numFmtId="0" fontId="4" fillId="21" borderId="11" xfId="0" applyFont="1" applyFill="1" applyBorder="1" applyAlignment="1" applyProtection="1">
      <alignment vertical="center" wrapText="1"/>
      <protection/>
    </xf>
    <xf numFmtId="0" fontId="22" fillId="21" borderId="16" xfId="52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170" fontId="4" fillId="21" borderId="11" xfId="0" applyNumberFormat="1" applyFont="1" applyFill="1" applyBorder="1" applyAlignment="1">
      <alignment vertical="center" wrapText="1"/>
    </xf>
    <xf numFmtId="3" fontId="6" fillId="7" borderId="12" xfId="0" applyNumberFormat="1" applyFont="1" applyFill="1" applyBorder="1" applyAlignment="1" applyProtection="1">
      <alignment vertical="center" wrapText="1"/>
      <protection locked="0"/>
    </xf>
    <xf numFmtId="3" fontId="4" fillId="20" borderId="12" xfId="0" applyNumberFormat="1" applyFont="1" applyFill="1" applyBorder="1" applyAlignment="1" applyProtection="1">
      <alignment vertical="center" wrapText="1"/>
      <protection locked="0"/>
    </xf>
    <xf numFmtId="3" fontId="6" fillId="7" borderId="19" xfId="0" applyNumberFormat="1" applyFont="1" applyFill="1" applyBorder="1" applyAlignment="1" applyProtection="1">
      <alignment vertical="center" wrapText="1"/>
      <protection locked="0"/>
    </xf>
    <xf numFmtId="3" fontId="6" fillId="7" borderId="11" xfId="0" applyNumberFormat="1" applyFont="1" applyFill="1" applyBorder="1" applyAlignment="1" applyProtection="1">
      <alignment vertical="center" wrapText="1"/>
      <protection locked="0"/>
    </xf>
    <xf numFmtId="3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7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7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7" borderId="16" xfId="0" applyNumberFormat="1" applyFont="1" applyFill="1" applyBorder="1" applyAlignment="1" applyProtection="1">
      <alignment vertical="center" wrapText="1"/>
      <protection locked="0"/>
    </xf>
    <xf numFmtId="3" fontId="4" fillId="23" borderId="23" xfId="0" applyNumberFormat="1" applyFont="1" applyFill="1" applyBorder="1" applyAlignment="1">
      <alignment vertical="center" wrapText="1"/>
    </xf>
    <xf numFmtId="3" fontId="6" fillId="20" borderId="10" xfId="0" applyNumberFormat="1" applyFont="1" applyFill="1" applyBorder="1" applyAlignment="1" applyProtection="1">
      <alignment vertical="center" wrapText="1"/>
      <protection locked="0"/>
    </xf>
    <xf numFmtId="3" fontId="6" fillId="7" borderId="18" xfId="0" applyNumberFormat="1" applyFont="1" applyFill="1" applyBorder="1" applyAlignment="1" applyProtection="1">
      <alignment vertical="center" wrapText="1"/>
      <protection locked="0"/>
    </xf>
    <xf numFmtId="3" fontId="6" fillId="7" borderId="19" xfId="0" applyNumberFormat="1" applyFont="1" applyFill="1" applyBorder="1" applyAlignment="1" applyProtection="1">
      <alignment vertical="center" wrapText="1"/>
      <protection locked="0"/>
    </xf>
    <xf numFmtId="3" fontId="6" fillId="7" borderId="1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/>
    </xf>
    <xf numFmtId="0" fontId="1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 wrapText="1"/>
    </xf>
    <xf numFmtId="0" fontId="0" fillId="6" borderId="11" xfId="0" applyFill="1" applyBorder="1" applyAlignment="1">
      <alignment horizontal="center"/>
    </xf>
    <xf numFmtId="0" fontId="0" fillId="6" borderId="26" xfId="0" applyFill="1" applyBorder="1" applyAlignment="1">
      <alignment horizontal="center" vertical="center"/>
    </xf>
    <xf numFmtId="0" fontId="0" fillId="6" borderId="11" xfId="0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_Załącznik nr 3 2007 10 zmieniona wfos na 10lat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3">
      <selection activeCell="C15" sqref="C15"/>
    </sheetView>
  </sheetViews>
  <sheetFormatPr defaultColWidth="9.00390625" defaultRowHeight="12.75"/>
  <cols>
    <col min="1" max="1" width="11.625" style="0" customWidth="1"/>
    <col min="2" max="2" width="19.25390625" style="0" customWidth="1"/>
    <col min="3" max="3" width="56.125" style="0" customWidth="1"/>
    <col min="4" max="4" width="41.75390625" style="0" customWidth="1"/>
  </cols>
  <sheetData>
    <row r="1" ht="15.75">
      <c r="A1" s="58"/>
    </row>
    <row r="2" ht="15.75">
      <c r="A2" s="58"/>
    </row>
    <row r="3" ht="15.75">
      <c r="A3" s="58"/>
    </row>
    <row r="4" spans="2:6" ht="18">
      <c r="B4" s="63"/>
      <c r="C4" s="64" t="s">
        <v>78</v>
      </c>
      <c r="D4" s="64"/>
      <c r="E4" s="64"/>
      <c r="F4" s="64"/>
    </row>
    <row r="5" ht="15.75">
      <c r="B5" s="60"/>
    </row>
    <row r="6" spans="2:4" ht="19.5" customHeight="1">
      <c r="B6" s="65" t="s">
        <v>80</v>
      </c>
      <c r="C6" s="70"/>
      <c r="D6" s="70"/>
    </row>
    <row r="7" spans="2:4" ht="19.5" customHeight="1">
      <c r="B7" s="65" t="s">
        <v>77</v>
      </c>
      <c r="C7" s="70"/>
      <c r="D7" s="70"/>
    </row>
    <row r="8" spans="2:4" ht="19.5" customHeight="1">
      <c r="B8" s="65"/>
      <c r="C8" s="66" t="s">
        <v>79</v>
      </c>
      <c r="D8" s="71"/>
    </row>
    <row r="9" spans="1:4" ht="19.5" customHeight="1">
      <c r="A9" s="65"/>
      <c r="B9" s="65" t="s">
        <v>106</v>
      </c>
      <c r="C9" s="70"/>
      <c r="D9" s="70"/>
    </row>
    <row r="10" spans="2:4" ht="19.5" customHeight="1">
      <c r="B10" s="65" t="s">
        <v>107</v>
      </c>
      <c r="C10" s="70"/>
      <c r="D10" s="70"/>
    </row>
    <row r="11" ht="15.75">
      <c r="B11" s="59"/>
    </row>
    <row r="12" ht="15.75">
      <c r="B12" s="59"/>
    </row>
    <row r="13" ht="15.75">
      <c r="B13" s="58"/>
    </row>
    <row r="14" spans="2:7" ht="15.75">
      <c r="B14" s="59"/>
      <c r="C14" s="62"/>
      <c r="D14" s="62"/>
      <c r="E14" s="62"/>
      <c r="F14" s="62"/>
      <c r="G14" s="62"/>
    </row>
    <row r="15" spans="3:7" ht="15.75">
      <c r="C15" s="65"/>
      <c r="E15" s="65"/>
      <c r="F15" s="62"/>
      <c r="G15" s="62"/>
    </row>
    <row r="16" ht="15.75">
      <c r="A16" s="58"/>
    </row>
    <row r="17" ht="15.75">
      <c r="A17" s="61"/>
    </row>
    <row r="18" ht="12.75">
      <c r="A18" s="65" t="s">
        <v>81</v>
      </c>
    </row>
    <row r="19" ht="15.75">
      <c r="A19" s="61"/>
    </row>
    <row r="20" spans="1:5" ht="18.75" customHeight="1">
      <c r="A20" s="151" t="s">
        <v>73</v>
      </c>
      <c r="B20" s="152"/>
      <c r="C20" s="152"/>
      <c r="D20" s="67"/>
      <c r="E20" s="67"/>
    </row>
    <row r="21" spans="1:5" ht="15.75">
      <c r="A21" s="72" t="s">
        <v>74</v>
      </c>
      <c r="B21" s="72" t="s">
        <v>75</v>
      </c>
      <c r="C21" s="72" t="s">
        <v>76</v>
      </c>
      <c r="D21" s="67"/>
      <c r="E21" s="67"/>
    </row>
    <row r="22" spans="1:5" ht="15.75">
      <c r="A22" s="76"/>
      <c r="B22" s="79"/>
      <c r="C22" s="73"/>
      <c r="D22" s="69"/>
      <c r="E22" s="69"/>
    </row>
    <row r="23" spans="1:5" ht="15.75">
      <c r="A23" s="77"/>
      <c r="B23" s="80"/>
      <c r="C23" s="74"/>
      <c r="D23" s="69"/>
      <c r="E23" s="69"/>
    </row>
    <row r="24" spans="1:5" ht="15.75">
      <c r="A24" s="77"/>
      <c r="B24" s="80"/>
      <c r="C24" s="74"/>
      <c r="D24" s="69"/>
      <c r="E24" s="69"/>
    </row>
    <row r="25" spans="1:5" ht="15.75">
      <c r="A25" s="78"/>
      <c r="B25" s="81"/>
      <c r="C25" s="75"/>
      <c r="D25" s="69"/>
      <c r="E25" s="69"/>
    </row>
    <row r="26" spans="1:3" ht="15.75">
      <c r="A26" s="68"/>
      <c r="B26" s="69"/>
      <c r="C26" s="69"/>
    </row>
    <row r="27" spans="1:3" ht="15.75">
      <c r="A27" s="61"/>
      <c r="B27" s="19"/>
      <c r="C27" s="19"/>
    </row>
  </sheetData>
  <sheetProtection/>
  <mergeCells count="1"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42" sqref="P42"/>
    </sheetView>
  </sheetViews>
  <sheetFormatPr defaultColWidth="9.00390625" defaultRowHeight="12.75"/>
  <cols>
    <col min="1" max="1" width="37.875" style="135" customWidth="1"/>
    <col min="2" max="4" width="14.125" style="0" customWidth="1"/>
    <col min="5" max="5" width="14.875" style="0" customWidth="1"/>
    <col min="6" max="20" width="12.75390625" style="0" customWidth="1"/>
    <col min="21" max="16384" width="9.125" style="15" customWidth="1"/>
  </cols>
  <sheetData>
    <row r="1" spans="1:20" ht="21" customHeight="1">
      <c r="A1" s="109"/>
      <c r="B1" s="1"/>
      <c r="C1" s="1"/>
      <c r="D1" s="1"/>
      <c r="E1" s="1"/>
      <c r="G1" s="18"/>
      <c r="H1" s="18"/>
      <c r="I1" s="18"/>
      <c r="J1" s="18"/>
      <c r="K1" s="18"/>
      <c r="L1" s="27" t="s">
        <v>41</v>
      </c>
      <c r="M1" s="2"/>
      <c r="N1" s="28"/>
      <c r="O1" s="28"/>
      <c r="P1" s="28"/>
      <c r="Q1" s="28"/>
      <c r="R1" s="28"/>
      <c r="S1" s="27"/>
      <c r="T1" s="27"/>
    </row>
    <row r="2" spans="1:20" ht="21" customHeight="1">
      <c r="A2" s="109"/>
      <c r="B2" s="1"/>
      <c r="C2" s="1"/>
      <c r="D2" s="1"/>
      <c r="E2" s="1"/>
      <c r="G2" s="18"/>
      <c r="H2" s="18"/>
      <c r="I2" s="18"/>
      <c r="J2" s="18"/>
      <c r="K2" s="18"/>
      <c r="L2" s="27"/>
      <c r="M2" s="2"/>
      <c r="N2" s="28"/>
      <c r="O2" s="28"/>
      <c r="P2" s="28"/>
      <c r="Q2" s="28"/>
      <c r="R2" s="28"/>
      <c r="S2" s="27"/>
      <c r="T2" s="27"/>
    </row>
    <row r="3" spans="1:20" ht="12.75">
      <c r="A3" s="110"/>
      <c r="E3" s="1"/>
      <c r="F3" s="2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19" ht="13.5" customHeight="1">
      <c r="A4" s="109"/>
      <c r="B4" s="2"/>
      <c r="C4" s="2"/>
      <c r="D4" s="2"/>
      <c r="F4" s="1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6" t="s">
        <v>1</v>
      </c>
    </row>
    <row r="5" spans="1:20" ht="3.75" customHeight="1" hidden="1">
      <c r="A5" s="10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"/>
    </row>
    <row r="6" spans="1:20" ht="38.25" customHeight="1">
      <c r="A6" s="111" t="s">
        <v>2</v>
      </c>
      <c r="B6" s="82" t="s">
        <v>108</v>
      </c>
      <c r="C6" s="82" t="s">
        <v>109</v>
      </c>
      <c r="D6" s="82" t="s">
        <v>110</v>
      </c>
      <c r="E6" s="153" t="s">
        <v>20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</row>
    <row r="7" spans="1:20" ht="31.5" customHeight="1">
      <c r="A7" s="112"/>
      <c r="B7" s="6"/>
      <c r="C7" s="6"/>
      <c r="D7" s="6"/>
      <c r="E7" s="154"/>
      <c r="F7" s="7">
        <v>2012</v>
      </c>
      <c r="G7" s="7">
        <v>2013</v>
      </c>
      <c r="H7" s="7">
        <v>2014</v>
      </c>
      <c r="I7" s="7">
        <v>2015</v>
      </c>
      <c r="J7" s="7">
        <v>2016</v>
      </c>
      <c r="K7" s="7">
        <v>2017</v>
      </c>
      <c r="L7" s="7">
        <v>2018</v>
      </c>
      <c r="M7" s="7">
        <v>2019</v>
      </c>
      <c r="N7" s="7">
        <v>2020</v>
      </c>
      <c r="O7" s="7">
        <v>2021</v>
      </c>
      <c r="P7" s="7">
        <v>2022</v>
      </c>
      <c r="Q7" s="7">
        <v>2023</v>
      </c>
      <c r="R7" s="7">
        <v>2024</v>
      </c>
      <c r="S7" s="7">
        <v>2025</v>
      </c>
      <c r="T7" s="7">
        <v>2026</v>
      </c>
    </row>
    <row r="8" spans="1:20" ht="15" customHeight="1">
      <c r="A8" s="113" t="s">
        <v>62</v>
      </c>
      <c r="B8" s="52">
        <v>13187079.83</v>
      </c>
      <c r="C8" s="52">
        <v>14142409.18</v>
      </c>
      <c r="D8" s="52">
        <v>17113870</v>
      </c>
      <c r="E8" s="52">
        <v>14395432</v>
      </c>
      <c r="F8" s="52">
        <v>15402973</v>
      </c>
      <c r="G8" s="52">
        <v>15850061</v>
      </c>
      <c r="H8" s="52">
        <v>16010563</v>
      </c>
      <c r="I8" s="52">
        <v>16284880</v>
      </c>
      <c r="J8" s="52">
        <v>16773426</v>
      </c>
      <c r="K8" s="52">
        <v>17276629</v>
      </c>
      <c r="L8" s="52">
        <v>17794928</v>
      </c>
      <c r="M8" s="52">
        <v>18328776</v>
      </c>
      <c r="N8" s="52">
        <v>18878639</v>
      </c>
      <c r="O8" s="52">
        <v>19444998</v>
      </c>
      <c r="P8" s="52">
        <v>20028348</v>
      </c>
      <c r="Q8" s="52">
        <f>Q9+Q10+Q11+Q12</f>
        <v>0</v>
      </c>
      <c r="R8" s="52">
        <f>R9+R10+R11+R12</f>
        <v>0</v>
      </c>
      <c r="S8" s="52">
        <f>S9+S10+S11+S12</f>
        <v>0</v>
      </c>
      <c r="T8" s="52">
        <f>T9+T10+T11+T12</f>
        <v>0</v>
      </c>
    </row>
    <row r="9" spans="1:20" s="104" customFormat="1" ht="37.5" customHeight="1">
      <c r="A9" s="114" t="s">
        <v>71</v>
      </c>
      <c r="B9" s="140">
        <v>5759624.6</v>
      </c>
      <c r="C9" s="140">
        <v>6892949.13</v>
      </c>
      <c r="D9" s="140">
        <v>7303518.69</v>
      </c>
      <c r="E9" s="140">
        <v>6692162</v>
      </c>
      <c r="F9" s="140">
        <v>6968606</v>
      </c>
      <c r="G9" s="140">
        <v>7177662</v>
      </c>
      <c r="H9" s="140">
        <v>7392993</v>
      </c>
      <c r="I9" s="140">
        <v>7014782</v>
      </c>
      <c r="J9" s="140">
        <v>7843225</v>
      </c>
      <c r="K9" s="140">
        <v>8078523</v>
      </c>
      <c r="L9" s="140">
        <v>8320878</v>
      </c>
      <c r="M9" s="140">
        <v>7576504</v>
      </c>
      <c r="N9" s="140">
        <v>8827620</v>
      </c>
      <c r="O9" s="140">
        <v>9092448</v>
      </c>
      <c r="P9" s="53">
        <v>9365223</v>
      </c>
      <c r="Q9" s="53"/>
      <c r="R9" s="53"/>
      <c r="S9" s="53"/>
      <c r="T9" s="53"/>
    </row>
    <row r="10" spans="1:20" s="104" customFormat="1" ht="15" customHeight="1">
      <c r="A10" s="115" t="s">
        <v>63</v>
      </c>
      <c r="B10" s="140">
        <v>5623670</v>
      </c>
      <c r="C10" s="140">
        <v>5519660</v>
      </c>
      <c r="D10" s="140">
        <v>6160858</v>
      </c>
      <c r="E10" s="140">
        <v>5389921</v>
      </c>
      <c r="F10" s="140">
        <v>5551618</v>
      </c>
      <c r="G10" s="140">
        <v>5718167</v>
      </c>
      <c r="H10" s="140">
        <v>5889712</v>
      </c>
      <c r="I10" s="140">
        <v>6666404</v>
      </c>
      <c r="J10" s="140">
        <v>6248396</v>
      </c>
      <c r="K10" s="140">
        <v>6435847</v>
      </c>
      <c r="L10" s="140">
        <v>6628923</v>
      </c>
      <c r="M10" s="140">
        <v>7821791</v>
      </c>
      <c r="N10" s="140">
        <v>7032624</v>
      </c>
      <c r="O10" s="140">
        <v>7243603</v>
      </c>
      <c r="P10" s="53">
        <v>7460911</v>
      </c>
      <c r="Q10" s="53"/>
      <c r="R10" s="53"/>
      <c r="S10" s="53"/>
      <c r="T10" s="53"/>
    </row>
    <row r="11" spans="1:20" s="104" customFormat="1" ht="15.75" customHeight="1">
      <c r="A11" s="115" t="s">
        <v>64</v>
      </c>
      <c r="B11" s="140">
        <v>1986435.23</v>
      </c>
      <c r="C11" s="140">
        <v>1942946.06</v>
      </c>
      <c r="D11" s="142">
        <v>3574086.05</v>
      </c>
      <c r="E11" s="140">
        <v>1813349</v>
      </c>
      <c r="F11" s="140">
        <v>1867749</v>
      </c>
      <c r="G11" s="140">
        <v>1923782</v>
      </c>
      <c r="H11" s="140">
        <v>1981495</v>
      </c>
      <c r="I11" s="140">
        <v>2040940</v>
      </c>
      <c r="J11" s="140">
        <v>2102168</v>
      </c>
      <c r="K11" s="140">
        <v>2165233</v>
      </c>
      <c r="L11" s="140">
        <v>2230190</v>
      </c>
      <c r="M11" s="140">
        <v>2297096</v>
      </c>
      <c r="N11" s="140">
        <v>2366009</v>
      </c>
      <c r="O11" s="140">
        <v>2436989</v>
      </c>
      <c r="P11" s="53">
        <v>2510098</v>
      </c>
      <c r="Q11" s="53"/>
      <c r="R11" s="53"/>
      <c r="S11" s="53"/>
      <c r="T11" s="53"/>
    </row>
    <row r="12" spans="1:20" s="104" customFormat="1" ht="15.75" customHeight="1">
      <c r="A12" s="116" t="s">
        <v>66</v>
      </c>
      <c r="B12" s="137">
        <v>0</v>
      </c>
      <c r="C12" s="137">
        <v>0</v>
      </c>
      <c r="D12" s="137">
        <v>75407.35</v>
      </c>
      <c r="E12" s="137">
        <v>500000</v>
      </c>
      <c r="F12" s="137">
        <v>515000</v>
      </c>
      <c r="G12" s="137">
        <v>530450</v>
      </c>
      <c r="H12" s="137">
        <v>546363</v>
      </c>
      <c r="I12" s="137">
        <v>562754</v>
      </c>
      <c r="J12" s="137">
        <v>579637</v>
      </c>
      <c r="K12" s="137">
        <v>597026</v>
      </c>
      <c r="L12" s="137">
        <v>614937</v>
      </c>
      <c r="M12" s="137">
        <v>633385</v>
      </c>
      <c r="N12" s="137">
        <v>652386</v>
      </c>
      <c r="O12" s="137">
        <v>671958</v>
      </c>
      <c r="P12" s="51">
        <v>692116</v>
      </c>
      <c r="Q12" s="51"/>
      <c r="R12" s="51"/>
      <c r="S12" s="51"/>
      <c r="T12" s="51"/>
    </row>
    <row r="13" spans="1:20" s="95" customFormat="1" ht="13.5" customHeight="1">
      <c r="A13" s="93" t="s">
        <v>65</v>
      </c>
      <c r="B13" s="94">
        <v>182650</v>
      </c>
      <c r="C13" s="94">
        <v>213146</v>
      </c>
      <c r="D13" s="94">
        <v>1398606</v>
      </c>
      <c r="E13" s="94">
        <v>2202627</v>
      </c>
      <c r="F13" s="94">
        <v>5885436</v>
      </c>
      <c r="G13" s="94">
        <v>7414592</v>
      </c>
      <c r="H13" s="94">
        <v>4587859</v>
      </c>
      <c r="I13" s="94">
        <v>2871495</v>
      </c>
      <c r="J13" s="94">
        <v>2957640</v>
      </c>
      <c r="K13" s="94">
        <v>3056369</v>
      </c>
      <c r="L13" s="94">
        <v>3137760</v>
      </c>
      <c r="M13" s="94">
        <v>3231892</v>
      </c>
      <c r="N13" s="94">
        <v>3328850</v>
      </c>
      <c r="O13" s="94">
        <v>3428715</v>
      </c>
      <c r="P13" s="94">
        <v>3531576</v>
      </c>
      <c r="Q13" s="94">
        <f>Q14+Q16</f>
        <v>0</v>
      </c>
      <c r="R13" s="94">
        <f>R14+R16</f>
        <v>0</v>
      </c>
      <c r="S13" s="94">
        <f>S14+S16</f>
        <v>0</v>
      </c>
      <c r="T13" s="94">
        <f>T14+T16</f>
        <v>0</v>
      </c>
    </row>
    <row r="14" spans="1:20" s="104" customFormat="1" ht="15.75" customHeight="1">
      <c r="A14" s="116" t="s">
        <v>67</v>
      </c>
      <c r="B14" s="137">
        <v>84574.95</v>
      </c>
      <c r="C14" s="137">
        <v>87326.63</v>
      </c>
      <c r="D14" s="137">
        <v>80188.52</v>
      </c>
      <c r="E14" s="137">
        <v>81000</v>
      </c>
      <c r="F14" s="137">
        <v>83430</v>
      </c>
      <c r="G14" s="137">
        <v>85933</v>
      </c>
      <c r="H14" s="137">
        <v>88511</v>
      </c>
      <c r="I14" s="137">
        <v>91166</v>
      </c>
      <c r="J14" s="137">
        <v>93901</v>
      </c>
      <c r="K14" s="137">
        <v>96718</v>
      </c>
      <c r="L14" s="137">
        <v>99620</v>
      </c>
      <c r="M14" s="137">
        <v>102608</v>
      </c>
      <c r="N14" s="137">
        <v>160687</v>
      </c>
      <c r="O14" s="137">
        <v>210857</v>
      </c>
      <c r="P14" s="51">
        <v>220000</v>
      </c>
      <c r="Q14" s="51"/>
      <c r="R14" s="51"/>
      <c r="S14" s="51"/>
      <c r="T14" s="51"/>
    </row>
    <row r="15" spans="1:20" s="104" customFormat="1" ht="28.5" customHeight="1">
      <c r="A15" s="116" t="s">
        <v>82</v>
      </c>
      <c r="B15" s="137">
        <v>1650</v>
      </c>
      <c r="C15" s="137">
        <v>9586</v>
      </c>
      <c r="D15" s="137">
        <v>29530.8</v>
      </c>
      <c r="E15" s="137">
        <v>236786</v>
      </c>
      <c r="F15" s="137">
        <v>200000</v>
      </c>
      <c r="G15" s="137">
        <v>100000</v>
      </c>
      <c r="H15" s="137">
        <v>50000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51">
        <v>0</v>
      </c>
      <c r="Q15" s="51"/>
      <c r="R15" s="51"/>
      <c r="S15" s="51"/>
      <c r="T15" s="51"/>
    </row>
    <row r="16" spans="1:20" s="105" customFormat="1" ht="18.75" customHeight="1">
      <c r="A16" s="116" t="s">
        <v>68</v>
      </c>
      <c r="B16" s="137">
        <v>141000</v>
      </c>
      <c r="C16" s="137">
        <v>203560</v>
      </c>
      <c r="D16" s="137">
        <v>1288886</v>
      </c>
      <c r="E16" s="137">
        <v>1884841</v>
      </c>
      <c r="F16" s="137">
        <v>6102006</v>
      </c>
      <c r="G16" s="137">
        <v>7728659</v>
      </c>
      <c r="H16" s="137">
        <v>1149348</v>
      </c>
      <c r="I16" s="137">
        <v>1030329</v>
      </c>
      <c r="J16" s="137">
        <v>2863739</v>
      </c>
      <c r="K16" s="137">
        <v>2959651</v>
      </c>
      <c r="L16" s="137">
        <v>3038140</v>
      </c>
      <c r="M16" s="137">
        <v>3129284</v>
      </c>
      <c r="N16" s="137">
        <v>1723163</v>
      </c>
      <c r="O16" s="137">
        <v>1319858</v>
      </c>
      <c r="P16" s="51">
        <v>1598562</v>
      </c>
      <c r="Q16" s="51"/>
      <c r="R16" s="51"/>
      <c r="S16" s="51"/>
      <c r="T16" s="51"/>
    </row>
    <row r="17" spans="1:20" s="104" customFormat="1" ht="18" customHeight="1">
      <c r="A17" s="115" t="s">
        <v>69</v>
      </c>
      <c r="B17" s="140">
        <v>0</v>
      </c>
      <c r="C17" s="140">
        <v>0</v>
      </c>
      <c r="D17" s="140">
        <v>0</v>
      </c>
      <c r="E17" s="140">
        <v>0</v>
      </c>
      <c r="F17" s="142">
        <v>0</v>
      </c>
      <c r="G17" s="142">
        <v>0</v>
      </c>
      <c r="H17" s="142">
        <v>1500000</v>
      </c>
      <c r="I17" s="142">
        <v>1750000</v>
      </c>
      <c r="J17" s="141" t="s">
        <v>50</v>
      </c>
      <c r="K17" s="141" t="s">
        <v>50</v>
      </c>
      <c r="L17" s="141" t="s">
        <v>50</v>
      </c>
      <c r="M17" s="141" t="s">
        <v>50</v>
      </c>
      <c r="N17" s="141" t="s">
        <v>50</v>
      </c>
      <c r="O17" s="141" t="s">
        <v>50</v>
      </c>
      <c r="P17" s="54" t="s">
        <v>50</v>
      </c>
      <c r="Q17" s="54" t="s">
        <v>50</v>
      </c>
      <c r="R17" s="54" t="s">
        <v>50</v>
      </c>
      <c r="S17" s="54" t="s">
        <v>50</v>
      </c>
      <c r="T17" s="54" t="s">
        <v>50</v>
      </c>
    </row>
    <row r="18" spans="1:20" s="50" customFormat="1" ht="20.25" customHeight="1" thickBot="1">
      <c r="A18" s="117" t="s">
        <v>70</v>
      </c>
      <c r="B18" s="89">
        <f aca="true" t="shared" si="0" ref="B18:G18">B8+B13</f>
        <v>13369729.83</v>
      </c>
      <c r="C18" s="89">
        <f t="shared" si="0"/>
        <v>14355555.18</v>
      </c>
      <c r="D18" s="89">
        <v>17038462.74</v>
      </c>
      <c r="E18" s="145">
        <v>16598059</v>
      </c>
      <c r="F18" s="145">
        <f t="shared" si="0"/>
        <v>21288409</v>
      </c>
      <c r="G18" s="145">
        <f t="shared" si="0"/>
        <v>23264653</v>
      </c>
      <c r="H18" s="145">
        <f aca="true" t="shared" si="1" ref="H18:T18">H8+H13</f>
        <v>20598422</v>
      </c>
      <c r="I18" s="145">
        <v>19156375</v>
      </c>
      <c r="J18" s="145">
        <f t="shared" si="1"/>
        <v>19731066</v>
      </c>
      <c r="K18" s="145">
        <f t="shared" si="1"/>
        <v>20332998</v>
      </c>
      <c r="L18" s="145">
        <f t="shared" si="1"/>
        <v>20932688</v>
      </c>
      <c r="M18" s="145">
        <f t="shared" si="1"/>
        <v>21560668</v>
      </c>
      <c r="N18" s="145">
        <f t="shared" si="1"/>
        <v>22207489</v>
      </c>
      <c r="O18" s="145">
        <f t="shared" si="1"/>
        <v>22873713</v>
      </c>
      <c r="P18" s="89">
        <f t="shared" si="1"/>
        <v>23559924</v>
      </c>
      <c r="Q18" s="89">
        <f t="shared" si="1"/>
        <v>0</v>
      </c>
      <c r="R18" s="89">
        <f t="shared" si="1"/>
        <v>0</v>
      </c>
      <c r="S18" s="89">
        <f t="shared" si="1"/>
        <v>0</v>
      </c>
      <c r="T18" s="89">
        <f t="shared" si="1"/>
        <v>0</v>
      </c>
    </row>
    <row r="19" spans="1:20" s="104" customFormat="1" ht="13.5" customHeight="1">
      <c r="A19" s="118" t="s">
        <v>10</v>
      </c>
      <c r="B19" s="86">
        <v>10411438.49</v>
      </c>
      <c r="C19" s="86">
        <v>11048150.78</v>
      </c>
      <c r="D19" s="86">
        <v>12927516.63</v>
      </c>
      <c r="E19" s="146">
        <v>14117979</v>
      </c>
      <c r="F19" s="146">
        <v>14236796</v>
      </c>
      <c r="G19" s="146">
        <v>14663890</v>
      </c>
      <c r="H19" s="146">
        <v>15103817</v>
      </c>
      <c r="I19" s="146">
        <v>15556931</v>
      </c>
      <c r="J19" s="146">
        <v>16023639</v>
      </c>
      <c r="K19" s="146">
        <v>16504349</v>
      </c>
      <c r="L19" s="146">
        <v>16999479</v>
      </c>
      <c r="M19" s="146">
        <v>17509463</v>
      </c>
      <c r="N19" s="146">
        <v>18034747</v>
      </c>
      <c r="O19" s="146">
        <v>18575790</v>
      </c>
      <c r="P19" s="86">
        <v>19133064</v>
      </c>
      <c r="Q19" s="86"/>
      <c r="R19" s="86"/>
      <c r="S19" s="86"/>
      <c r="T19" s="86"/>
    </row>
    <row r="20" spans="1:20" s="104" customFormat="1" ht="25.5" customHeight="1">
      <c r="A20" s="119" t="s">
        <v>83</v>
      </c>
      <c r="B20" s="38">
        <v>0</v>
      </c>
      <c r="C20" s="38">
        <v>0</v>
      </c>
      <c r="D20" s="38">
        <v>50000</v>
      </c>
      <c r="E20" s="147">
        <v>25000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32"/>
      <c r="Q20" s="32"/>
      <c r="R20" s="32"/>
      <c r="S20" s="32"/>
      <c r="T20" s="32"/>
    </row>
    <row r="21" spans="1:20" s="104" customFormat="1" ht="15" customHeight="1">
      <c r="A21" s="120" t="s">
        <v>84</v>
      </c>
      <c r="B21" s="139">
        <v>47743.61</v>
      </c>
      <c r="C21" s="139">
        <v>67235.08</v>
      </c>
      <c r="D21" s="139">
        <v>56952.87</v>
      </c>
      <c r="E21" s="148">
        <v>60000</v>
      </c>
      <c r="F21" s="148">
        <v>240000</v>
      </c>
      <c r="G21" s="148">
        <v>203870</v>
      </c>
      <c r="H21" s="148">
        <v>189899</v>
      </c>
      <c r="I21" s="148">
        <v>110485</v>
      </c>
      <c r="J21" s="148">
        <v>92070</v>
      </c>
      <c r="K21" s="148">
        <v>73675</v>
      </c>
      <c r="L21" s="148">
        <v>55242</v>
      </c>
      <c r="M21" s="148">
        <v>36827</v>
      </c>
      <c r="N21" s="148">
        <v>18414</v>
      </c>
      <c r="O21" s="148">
        <v>9207</v>
      </c>
      <c r="P21" s="33">
        <v>4603</v>
      </c>
      <c r="Q21" s="33"/>
      <c r="R21" s="33"/>
      <c r="S21" s="33"/>
      <c r="T21" s="33"/>
    </row>
    <row r="22" spans="1:20" s="104" customFormat="1" ht="21.75" customHeight="1">
      <c r="A22" s="96" t="s">
        <v>9</v>
      </c>
      <c r="B22" s="34">
        <v>0</v>
      </c>
      <c r="C22" s="34">
        <v>0</v>
      </c>
      <c r="D22" s="31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34"/>
      <c r="Q22" s="34"/>
      <c r="R22" s="34"/>
      <c r="S22" s="34"/>
      <c r="T22" s="34"/>
    </row>
    <row r="23" spans="1:20" s="104" customFormat="1" ht="15.75" customHeight="1" thickBot="1">
      <c r="A23" s="121" t="s">
        <v>53</v>
      </c>
      <c r="B23" s="138">
        <v>2017960.5</v>
      </c>
      <c r="C23" s="138">
        <v>3138742.12</v>
      </c>
      <c r="D23" s="138">
        <v>5245606.45</v>
      </c>
      <c r="E23" s="138">
        <v>8050361</v>
      </c>
      <c r="F23" s="138">
        <v>6717814</v>
      </c>
      <c r="G23" s="138">
        <v>8344063</v>
      </c>
      <c r="H23" s="138">
        <v>4738905</v>
      </c>
      <c r="I23" s="138">
        <v>2843744</v>
      </c>
      <c r="J23" s="138">
        <v>2951727</v>
      </c>
      <c r="K23" s="138">
        <v>3312949</v>
      </c>
      <c r="L23" s="138">
        <v>3417509</v>
      </c>
      <c r="M23" s="138">
        <v>3661205</v>
      </c>
      <c r="N23" s="138">
        <v>3782742</v>
      </c>
      <c r="O23" s="138">
        <v>3907923</v>
      </c>
      <c r="P23" s="138">
        <v>4036860</v>
      </c>
      <c r="Q23" s="87"/>
      <c r="R23" s="87"/>
      <c r="S23" s="87"/>
      <c r="T23" s="87"/>
    </row>
    <row r="24" spans="1:20" s="50" customFormat="1" ht="16.5" customHeight="1" thickBot="1">
      <c r="A24" s="122" t="s">
        <v>14</v>
      </c>
      <c r="B24" s="90">
        <f>B19+B23</f>
        <v>12429398.99</v>
      </c>
      <c r="C24" s="90">
        <f>C19+C23</f>
        <v>14186892.899999999</v>
      </c>
      <c r="D24" s="90">
        <f>D19+D23</f>
        <v>18173123.080000002</v>
      </c>
      <c r="E24" s="90">
        <v>23168340</v>
      </c>
      <c r="F24" s="90">
        <f>F19+F23</f>
        <v>20954610</v>
      </c>
      <c r="G24" s="90">
        <f>G19+G23</f>
        <v>23007953</v>
      </c>
      <c r="H24" s="90">
        <f>H19+H23</f>
        <v>19842722</v>
      </c>
      <c r="I24" s="90">
        <v>18400675</v>
      </c>
      <c r="J24" s="90">
        <v>18975366</v>
      </c>
      <c r="K24" s="90">
        <v>19817298</v>
      </c>
      <c r="L24" s="90">
        <v>20416988</v>
      </c>
      <c r="M24" s="90">
        <v>21170668</v>
      </c>
      <c r="N24" s="90">
        <v>21817489</v>
      </c>
      <c r="O24" s="90">
        <v>22483713</v>
      </c>
      <c r="P24" s="90">
        <f>P19+P23</f>
        <v>23169924</v>
      </c>
      <c r="Q24" s="90">
        <f>Q19+Q23</f>
        <v>0</v>
      </c>
      <c r="R24" s="90">
        <f>R19+R23</f>
        <v>0</v>
      </c>
      <c r="S24" s="90">
        <f>S19+S23</f>
        <v>0</v>
      </c>
      <c r="T24" s="90">
        <f>T19+T23</f>
        <v>0</v>
      </c>
    </row>
    <row r="25" spans="1:20" s="50" customFormat="1" ht="19.5" customHeight="1" thickBot="1">
      <c r="A25" s="123" t="s">
        <v>15</v>
      </c>
      <c r="B25" s="25">
        <f>B18-B24</f>
        <v>940330.8399999999</v>
      </c>
      <c r="C25" s="25">
        <f>C18-C24</f>
        <v>168662.2800000012</v>
      </c>
      <c r="D25" s="25">
        <f>D18-D24</f>
        <v>-1134660.3400000036</v>
      </c>
      <c r="E25" s="25">
        <f aca="true" t="shared" si="2" ref="E25:T25">E18-E24</f>
        <v>-6570281</v>
      </c>
      <c r="F25" s="25">
        <f t="shared" si="2"/>
        <v>333799</v>
      </c>
      <c r="G25" s="25">
        <f t="shared" si="2"/>
        <v>256700</v>
      </c>
      <c r="H25" s="25">
        <f t="shared" si="2"/>
        <v>755700</v>
      </c>
      <c r="I25" s="25">
        <f t="shared" si="2"/>
        <v>755700</v>
      </c>
      <c r="J25" s="25">
        <f t="shared" si="2"/>
        <v>755700</v>
      </c>
      <c r="K25" s="25">
        <f t="shared" si="2"/>
        <v>515700</v>
      </c>
      <c r="L25" s="25">
        <f t="shared" si="2"/>
        <v>515700</v>
      </c>
      <c r="M25" s="25">
        <v>390000</v>
      </c>
      <c r="N25" s="25">
        <f t="shared" si="2"/>
        <v>390000</v>
      </c>
      <c r="O25" s="25">
        <f>O18-O24</f>
        <v>390000</v>
      </c>
      <c r="P25" s="25">
        <f>P18-P24</f>
        <v>390000</v>
      </c>
      <c r="Q25" s="25">
        <f>Q18-Q24</f>
        <v>0</v>
      </c>
      <c r="R25" s="25">
        <f>R18-R24</f>
        <v>0</v>
      </c>
      <c r="S25" s="25">
        <f t="shared" si="2"/>
        <v>0</v>
      </c>
      <c r="T25" s="25">
        <f t="shared" si="2"/>
        <v>0</v>
      </c>
    </row>
    <row r="26" spans="1:20" s="50" customFormat="1" ht="17.25" customHeight="1" thickBot="1">
      <c r="A26" s="122" t="s">
        <v>16</v>
      </c>
      <c r="B26" s="90">
        <v>525265.61</v>
      </c>
      <c r="C26" s="90">
        <v>731755.61</v>
      </c>
      <c r="D26" s="90">
        <v>4573068.39</v>
      </c>
      <c r="E26" s="90">
        <v>7070281</v>
      </c>
      <c r="F26" s="90">
        <f>F27+F28+F29+F30+F31+F32+F33+F34</f>
        <v>500000</v>
      </c>
      <c r="G26" s="90">
        <f>G27+G28+G29+G30+G31+G32+G33+G34</f>
        <v>500000</v>
      </c>
      <c r="H26" s="90">
        <f>H27+H28+H29+H30+H31+H32+H33+H34</f>
        <v>0</v>
      </c>
      <c r="I26" s="90">
        <f aca="true" t="shared" si="3" ref="I26:T26">I27+I28+I29+I30+I31+I32+I33+I34</f>
        <v>0</v>
      </c>
      <c r="J26" s="90">
        <f t="shared" si="3"/>
        <v>0</v>
      </c>
      <c r="K26" s="90">
        <f t="shared" si="3"/>
        <v>0</v>
      </c>
      <c r="L26" s="90">
        <f t="shared" si="3"/>
        <v>0</v>
      </c>
      <c r="M26" s="90">
        <v>0</v>
      </c>
      <c r="N26" s="90">
        <f t="shared" si="3"/>
        <v>0</v>
      </c>
      <c r="O26" s="90">
        <f t="shared" si="3"/>
        <v>0</v>
      </c>
      <c r="P26" s="90">
        <f t="shared" si="3"/>
        <v>0</v>
      </c>
      <c r="Q26" s="90">
        <f t="shared" si="3"/>
        <v>0</v>
      </c>
      <c r="R26" s="90">
        <f t="shared" si="3"/>
        <v>0</v>
      </c>
      <c r="S26" s="90">
        <f t="shared" si="3"/>
        <v>0</v>
      </c>
      <c r="T26" s="90">
        <f t="shared" si="3"/>
        <v>0</v>
      </c>
    </row>
    <row r="27" spans="1:20" s="104" customFormat="1" ht="21" customHeight="1">
      <c r="A27" s="119" t="s">
        <v>51</v>
      </c>
      <c r="B27" s="32">
        <v>0</v>
      </c>
      <c r="C27" s="32">
        <v>0</v>
      </c>
      <c r="D27" s="32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/>
      <c r="N27" s="38">
        <v>0</v>
      </c>
      <c r="O27" s="38">
        <v>0</v>
      </c>
      <c r="P27" s="32"/>
      <c r="Q27" s="32"/>
      <c r="R27" s="32"/>
      <c r="S27" s="32"/>
      <c r="T27" s="32"/>
    </row>
    <row r="28" spans="1:20" s="104" customFormat="1" ht="13.5" customHeight="1">
      <c r="A28" s="120" t="s">
        <v>17</v>
      </c>
      <c r="B28" s="33">
        <v>0</v>
      </c>
      <c r="C28" s="33">
        <v>0</v>
      </c>
      <c r="D28" s="33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33"/>
      <c r="Q28" s="33"/>
      <c r="R28" s="33"/>
      <c r="S28" s="33"/>
      <c r="T28" s="33"/>
    </row>
    <row r="29" spans="1:20" s="104" customFormat="1" ht="15" customHeight="1">
      <c r="A29" s="120" t="s">
        <v>18</v>
      </c>
      <c r="B29" s="139">
        <v>525265.61</v>
      </c>
      <c r="C29" s="139">
        <v>731755.61</v>
      </c>
      <c r="D29" s="33">
        <v>0</v>
      </c>
      <c r="E29" s="139">
        <v>4320281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33"/>
      <c r="Q29" s="33"/>
      <c r="R29" s="33"/>
      <c r="S29" s="33"/>
      <c r="T29" s="33"/>
    </row>
    <row r="30" spans="1:20" s="104" customFormat="1" ht="15" customHeight="1">
      <c r="A30" s="120" t="s">
        <v>21</v>
      </c>
      <c r="B30" s="35" t="s">
        <v>50</v>
      </c>
      <c r="C30" s="35" t="s">
        <v>50</v>
      </c>
      <c r="D30" s="35" t="s">
        <v>50</v>
      </c>
      <c r="E30" s="139">
        <v>1300000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36"/>
      <c r="Q30" s="36"/>
      <c r="R30" s="36"/>
      <c r="S30" s="36"/>
      <c r="T30" s="36"/>
    </row>
    <row r="31" spans="1:20" s="104" customFormat="1" ht="15.75" customHeight="1">
      <c r="A31" s="120" t="s">
        <v>3</v>
      </c>
      <c r="B31" s="33">
        <v>0</v>
      </c>
      <c r="C31" s="33">
        <v>0</v>
      </c>
      <c r="D31" s="33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33"/>
      <c r="Q31" s="33"/>
      <c r="R31" s="33"/>
      <c r="S31" s="33"/>
      <c r="T31" s="33"/>
    </row>
    <row r="32" spans="1:20" s="104" customFormat="1" ht="12" customHeight="1">
      <c r="A32" s="120" t="s">
        <v>4</v>
      </c>
      <c r="B32" s="33">
        <v>0</v>
      </c>
      <c r="C32" s="33">
        <v>0</v>
      </c>
      <c r="D32" s="33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33"/>
      <c r="Q32" s="33"/>
      <c r="R32" s="33"/>
      <c r="S32" s="33"/>
      <c r="T32" s="33"/>
    </row>
    <row r="33" spans="1:20" s="104" customFormat="1" ht="16.5" customHeight="1">
      <c r="A33" s="120" t="s">
        <v>5</v>
      </c>
      <c r="B33" s="33">
        <v>0</v>
      </c>
      <c r="C33" s="33">
        <v>0</v>
      </c>
      <c r="D33" s="139">
        <v>4573068.39</v>
      </c>
      <c r="E33" s="139">
        <v>1450000</v>
      </c>
      <c r="F33" s="139">
        <v>500000</v>
      </c>
      <c r="G33" s="139">
        <v>500000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33"/>
      <c r="Q33" s="33"/>
      <c r="R33" s="33"/>
      <c r="S33" s="33"/>
      <c r="T33" s="33"/>
    </row>
    <row r="34" spans="1:20" s="104" customFormat="1" ht="16.5" customHeight="1" thickBot="1">
      <c r="A34" s="124" t="s">
        <v>19</v>
      </c>
      <c r="B34" s="37">
        <v>0</v>
      </c>
      <c r="C34" s="37">
        <v>0</v>
      </c>
      <c r="D34" s="37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37"/>
      <c r="Q34" s="37"/>
      <c r="R34" s="37"/>
      <c r="S34" s="37"/>
      <c r="T34" s="37"/>
    </row>
    <row r="35" spans="1:20" ht="19.5" customHeight="1" thickBot="1">
      <c r="A35" s="125" t="s">
        <v>11</v>
      </c>
      <c r="B35" s="91">
        <v>384538</v>
      </c>
      <c r="C35" s="91">
        <v>501954.1</v>
      </c>
      <c r="D35" s="91">
        <v>443384</v>
      </c>
      <c r="E35" s="91">
        <f>E36+E37+E38</f>
        <v>500000</v>
      </c>
      <c r="F35" s="91">
        <v>833799</v>
      </c>
      <c r="G35" s="91">
        <v>756700</v>
      </c>
      <c r="H35" s="91">
        <v>755700</v>
      </c>
      <c r="I35" s="91">
        <v>755700</v>
      </c>
      <c r="J35" s="91">
        <v>755700</v>
      </c>
      <c r="K35" s="91">
        <v>515700</v>
      </c>
      <c r="L35" s="91">
        <v>515700</v>
      </c>
      <c r="M35" s="91">
        <v>390000</v>
      </c>
      <c r="N35" s="91">
        <v>390000</v>
      </c>
      <c r="O35" s="91">
        <v>390000</v>
      </c>
      <c r="P35" s="91">
        <v>390000</v>
      </c>
      <c r="Q35" s="91"/>
      <c r="R35" s="91"/>
      <c r="S35" s="91"/>
      <c r="T35" s="91"/>
    </row>
    <row r="36" spans="1:20" s="104" customFormat="1" ht="24" customHeight="1">
      <c r="A36" s="96" t="s">
        <v>52</v>
      </c>
      <c r="B36" s="31">
        <v>384539</v>
      </c>
      <c r="C36" s="31">
        <v>501954.1</v>
      </c>
      <c r="D36" s="31">
        <v>443384</v>
      </c>
      <c r="E36" s="31">
        <v>500000</v>
      </c>
      <c r="F36" s="31">
        <v>833799</v>
      </c>
      <c r="G36" s="31">
        <v>755700</v>
      </c>
      <c r="H36" s="31">
        <v>755700</v>
      </c>
      <c r="I36" s="31">
        <v>755700</v>
      </c>
      <c r="J36" s="31">
        <v>755700</v>
      </c>
      <c r="K36" s="31">
        <v>515700</v>
      </c>
      <c r="L36" s="31">
        <v>515700</v>
      </c>
      <c r="M36" s="31">
        <v>390000</v>
      </c>
      <c r="N36" s="31">
        <v>390000</v>
      </c>
      <c r="O36" s="31">
        <v>390000</v>
      </c>
      <c r="P36" s="31">
        <v>390000</v>
      </c>
      <c r="Q36" s="31"/>
      <c r="R36" s="31"/>
      <c r="S36" s="31"/>
      <c r="T36" s="31"/>
    </row>
    <row r="37" spans="1:20" s="104" customFormat="1" ht="27.75" customHeight="1">
      <c r="A37" s="119" t="s">
        <v>12</v>
      </c>
      <c r="B37" s="92">
        <v>0</v>
      </c>
      <c r="C37" s="92">
        <v>0</v>
      </c>
      <c r="D37" s="92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/>
      <c r="Q37" s="38"/>
      <c r="R37" s="38"/>
      <c r="S37" s="38"/>
      <c r="T37" s="38"/>
    </row>
    <row r="38" spans="1:20" s="104" customFormat="1" ht="24" customHeight="1">
      <c r="A38" s="96" t="s">
        <v>13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/>
      <c r="Q38" s="31"/>
      <c r="R38" s="31"/>
      <c r="S38" s="31"/>
      <c r="T38" s="31"/>
    </row>
    <row r="39" spans="1:20" s="95" customFormat="1" ht="39.75" customHeight="1">
      <c r="A39" s="96" t="s">
        <v>105</v>
      </c>
      <c r="B39" s="97" t="str">
        <f>IF((B18+B26-B24-B35)=0,"OK","Bilans różny od zera- SPRAWDŹ!!!")</f>
        <v>Bilans różny od zera- SPRAWDŹ!!!</v>
      </c>
      <c r="C39" s="97" t="str">
        <f aca="true" t="shared" si="4" ref="C39:O39">IF((C18+C26-C24-C35)=0,"OK","Bilans różny od zera- SPRAWDŹ!!!")</f>
        <v>Bilans różny od zera- SPRAWDŹ!!!</v>
      </c>
      <c r="D39" s="97" t="str">
        <f t="shared" si="4"/>
        <v>Bilans różny od zera- SPRAWDŹ!!!</v>
      </c>
      <c r="E39" s="97" t="str">
        <f t="shared" si="4"/>
        <v>OK</v>
      </c>
      <c r="F39" s="97" t="str">
        <f t="shared" si="4"/>
        <v>OK</v>
      </c>
      <c r="G39" s="97" t="str">
        <f t="shared" si="4"/>
        <v>OK</v>
      </c>
      <c r="H39" s="97" t="str">
        <f t="shared" si="4"/>
        <v>OK</v>
      </c>
      <c r="I39" s="97" t="str">
        <f t="shared" si="4"/>
        <v>OK</v>
      </c>
      <c r="J39" s="97" t="str">
        <f t="shared" si="4"/>
        <v>OK</v>
      </c>
      <c r="K39" s="97" t="str">
        <f t="shared" si="4"/>
        <v>OK</v>
      </c>
      <c r="L39" s="97" t="str">
        <f t="shared" si="4"/>
        <v>OK</v>
      </c>
      <c r="M39" s="97" t="str">
        <f t="shared" si="4"/>
        <v>OK</v>
      </c>
      <c r="N39" s="97" t="str">
        <f t="shared" si="4"/>
        <v>OK</v>
      </c>
      <c r="O39" s="97" t="str">
        <f t="shared" si="4"/>
        <v>OK</v>
      </c>
      <c r="P39" s="97"/>
      <c r="Q39" s="97"/>
      <c r="R39" s="97"/>
      <c r="S39" s="97"/>
      <c r="T39" s="97"/>
    </row>
    <row r="40" spans="1:20" s="100" customFormat="1" ht="26.25" customHeight="1">
      <c r="A40" s="98" t="s">
        <v>54</v>
      </c>
      <c r="B40" s="99">
        <f>B8-B19</f>
        <v>2775641.34</v>
      </c>
      <c r="C40" s="99">
        <f>C8-C19</f>
        <v>3094258.4000000004</v>
      </c>
      <c r="D40" s="99">
        <f>D8-D19</f>
        <v>4186353.369999999</v>
      </c>
      <c r="E40" s="99">
        <f aca="true" t="shared" si="5" ref="E40:O40">E8-E19</f>
        <v>277453</v>
      </c>
      <c r="F40" s="99">
        <f t="shared" si="5"/>
        <v>1166177</v>
      </c>
      <c r="G40" s="99">
        <f t="shared" si="5"/>
        <v>1186171</v>
      </c>
      <c r="H40" s="99">
        <f t="shared" si="5"/>
        <v>906746</v>
      </c>
      <c r="I40" s="99">
        <f t="shared" si="5"/>
        <v>727949</v>
      </c>
      <c r="J40" s="99">
        <f t="shared" si="5"/>
        <v>749787</v>
      </c>
      <c r="K40" s="99">
        <f t="shared" si="5"/>
        <v>772280</v>
      </c>
      <c r="L40" s="99">
        <f t="shared" si="5"/>
        <v>795449</v>
      </c>
      <c r="M40" s="99">
        <f t="shared" si="5"/>
        <v>819313</v>
      </c>
      <c r="N40" s="99">
        <f t="shared" si="5"/>
        <v>843892</v>
      </c>
      <c r="O40" s="99">
        <f t="shared" si="5"/>
        <v>869208</v>
      </c>
      <c r="P40" s="99">
        <v>1410284</v>
      </c>
      <c r="Q40" s="99"/>
      <c r="R40" s="99"/>
      <c r="S40" s="99"/>
      <c r="T40" s="99"/>
    </row>
    <row r="41" spans="1:20" s="100" customFormat="1" ht="26.25" customHeight="1">
      <c r="A41" s="101" t="s">
        <v>55</v>
      </c>
      <c r="B41" s="102">
        <f>B8/B19*100</f>
        <v>126.65953741806142</v>
      </c>
      <c r="C41" s="102">
        <f>C8/C19*100</f>
        <v>128.00702544358288</v>
      </c>
      <c r="D41" s="102">
        <f>D8/D19*100</f>
        <v>132.38327584344404</v>
      </c>
      <c r="E41" s="102">
        <f aca="true" t="shared" si="6" ref="E41:O41">E8/E19*100</f>
        <v>101.9652458754897</v>
      </c>
      <c r="F41" s="102">
        <f t="shared" si="6"/>
        <v>108.19128826457862</v>
      </c>
      <c r="G41" s="102">
        <f t="shared" si="6"/>
        <v>108.08906095176656</v>
      </c>
      <c r="H41" s="102">
        <f t="shared" si="6"/>
        <v>106.00342284337793</v>
      </c>
      <c r="I41" s="102">
        <f t="shared" si="6"/>
        <v>104.67925839614509</v>
      </c>
      <c r="J41" s="102">
        <f t="shared" si="6"/>
        <v>104.67925544253711</v>
      </c>
      <c r="K41" s="102">
        <f t="shared" si="6"/>
        <v>104.67925151122289</v>
      </c>
      <c r="L41" s="102">
        <f t="shared" si="6"/>
        <v>104.67925517011435</v>
      </c>
      <c r="M41" s="102">
        <f t="shared" si="6"/>
        <v>104.67925829592832</v>
      </c>
      <c r="N41" s="102">
        <f t="shared" si="6"/>
        <v>104.67925610489573</v>
      </c>
      <c r="O41" s="102">
        <f t="shared" si="6"/>
        <v>104.67925186492741</v>
      </c>
      <c r="P41" s="102">
        <v>104.7</v>
      </c>
      <c r="Q41" s="102"/>
      <c r="R41" s="102"/>
      <c r="S41" s="102"/>
      <c r="T41" s="102"/>
    </row>
    <row r="42" spans="1:20" s="100" customFormat="1" ht="25.5" customHeight="1">
      <c r="A42" s="103" t="s">
        <v>88</v>
      </c>
      <c r="B42" s="39"/>
      <c r="C42" s="39"/>
      <c r="D42" s="39"/>
      <c r="E42" s="39">
        <v>6447999</v>
      </c>
      <c r="F42" s="57">
        <f aca="true" t="shared" si="7" ref="F42:O42">E42+F27+F28+F29+F30-F36-F37</f>
        <v>5614200</v>
      </c>
      <c r="G42" s="57">
        <f t="shared" si="7"/>
        <v>4858500</v>
      </c>
      <c r="H42" s="57">
        <f t="shared" si="7"/>
        <v>4102800</v>
      </c>
      <c r="I42" s="57">
        <f t="shared" si="7"/>
        <v>3347100</v>
      </c>
      <c r="J42" s="57">
        <f t="shared" si="7"/>
        <v>2591400</v>
      </c>
      <c r="K42" s="57">
        <f t="shared" si="7"/>
        <v>2075700</v>
      </c>
      <c r="L42" s="57">
        <f t="shared" si="7"/>
        <v>1560000</v>
      </c>
      <c r="M42" s="57">
        <f t="shared" si="7"/>
        <v>1170000</v>
      </c>
      <c r="N42" s="57">
        <f t="shared" si="7"/>
        <v>780000</v>
      </c>
      <c r="O42" s="57">
        <f t="shared" si="7"/>
        <v>390000</v>
      </c>
      <c r="P42" s="57">
        <v>0</v>
      </c>
      <c r="Q42" s="57"/>
      <c r="R42" s="57"/>
      <c r="S42" s="57"/>
      <c r="T42" s="57"/>
    </row>
    <row r="43" spans="1:20" s="88" customFormat="1" ht="24.75" customHeight="1">
      <c r="A43" s="126" t="s">
        <v>89</v>
      </c>
      <c r="B43" s="39"/>
      <c r="C43" s="39"/>
      <c r="D43" s="39"/>
      <c r="E43" s="39"/>
      <c r="F43" s="57" t="s">
        <v>50</v>
      </c>
      <c r="G43" s="57" t="s">
        <v>50</v>
      </c>
      <c r="H43" s="57" t="s">
        <v>50</v>
      </c>
      <c r="I43" s="57" t="s">
        <v>50</v>
      </c>
      <c r="J43" s="57" t="s">
        <v>50</v>
      </c>
      <c r="K43" s="57" t="s">
        <v>50</v>
      </c>
      <c r="L43" s="57" t="s">
        <v>50</v>
      </c>
      <c r="M43" s="57" t="s">
        <v>50</v>
      </c>
      <c r="N43" s="57" t="s">
        <v>50</v>
      </c>
      <c r="O43" s="57" t="s">
        <v>50</v>
      </c>
      <c r="P43" s="57"/>
      <c r="Q43" s="57"/>
      <c r="R43" s="57"/>
      <c r="S43" s="57"/>
      <c r="T43" s="57"/>
    </row>
    <row r="44" spans="1:20" s="106" customFormat="1" ht="30" customHeight="1">
      <c r="A44" s="103" t="s">
        <v>90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/>
      <c r="Q44" s="40"/>
      <c r="R44" s="40"/>
      <c r="S44" s="40"/>
      <c r="T44" s="40"/>
    </row>
    <row r="45" spans="1:20" s="106" customFormat="1" ht="35.25" customHeight="1">
      <c r="A45" s="103" t="s">
        <v>97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/>
      <c r="Q45" s="40"/>
      <c r="R45" s="40"/>
      <c r="S45" s="40"/>
      <c r="T45" s="40"/>
    </row>
    <row r="46" spans="1:20" s="88" customFormat="1" ht="42.75" customHeight="1">
      <c r="A46" s="127" t="s">
        <v>91</v>
      </c>
      <c r="B46" s="42">
        <f aca="true" t="shared" si="8" ref="B46:T46">B42/B18*100</f>
        <v>0</v>
      </c>
      <c r="C46" s="42">
        <f t="shared" si="8"/>
        <v>0</v>
      </c>
      <c r="D46" s="42">
        <f t="shared" si="8"/>
        <v>0</v>
      </c>
      <c r="E46" s="42">
        <f t="shared" si="8"/>
        <v>38.84790986705132</v>
      </c>
      <c r="F46" s="42">
        <f t="shared" si="8"/>
        <v>26.37209760485154</v>
      </c>
      <c r="G46" s="42">
        <f t="shared" si="8"/>
        <v>20.88361257741519</v>
      </c>
      <c r="H46" s="42">
        <f t="shared" si="8"/>
        <v>19.918030614189767</v>
      </c>
      <c r="I46" s="42">
        <f t="shared" si="8"/>
        <v>17.47251241427462</v>
      </c>
      <c r="J46" s="42">
        <f t="shared" si="8"/>
        <v>13.133603627903328</v>
      </c>
      <c r="K46" s="42">
        <f t="shared" si="8"/>
        <v>10.208529012789949</v>
      </c>
      <c r="L46" s="42">
        <f t="shared" si="8"/>
        <v>7.452459043960335</v>
      </c>
      <c r="M46" s="42">
        <f t="shared" si="8"/>
        <v>5.426548008623851</v>
      </c>
      <c r="N46" s="42">
        <f t="shared" si="8"/>
        <v>3.5123286563375085</v>
      </c>
      <c r="O46" s="42">
        <f t="shared" si="8"/>
        <v>1.7050139607854657</v>
      </c>
      <c r="P46" s="42">
        <f t="shared" si="8"/>
        <v>0</v>
      </c>
      <c r="Q46" s="42" t="e">
        <f t="shared" si="8"/>
        <v>#DIV/0!</v>
      </c>
      <c r="R46" s="42" t="e">
        <f t="shared" si="8"/>
        <v>#DIV/0!</v>
      </c>
      <c r="S46" s="42" t="e">
        <f t="shared" si="8"/>
        <v>#DIV/0!</v>
      </c>
      <c r="T46" s="42" t="e">
        <f t="shared" si="8"/>
        <v>#DIV/0!</v>
      </c>
    </row>
    <row r="47" spans="1:20" s="88" customFormat="1" ht="41.25" customHeight="1">
      <c r="A47" s="127" t="s">
        <v>92</v>
      </c>
      <c r="B47" s="42">
        <f aca="true" t="shared" si="9" ref="B47:T47">(B42-B48)/B18*100</f>
        <v>0</v>
      </c>
      <c r="C47" s="42">
        <f t="shared" si="9"/>
        <v>0</v>
      </c>
      <c r="D47" s="42">
        <f t="shared" si="9"/>
        <v>0</v>
      </c>
      <c r="E47" s="42">
        <f t="shared" si="9"/>
        <v>38.84790986705132</v>
      </c>
      <c r="F47" s="42">
        <f t="shared" si="9"/>
        <v>26.37209760485154</v>
      </c>
      <c r="G47" s="42">
        <f t="shared" si="9"/>
        <v>20.88361257741519</v>
      </c>
      <c r="H47" s="42">
        <f t="shared" si="9"/>
        <v>19.918030614189767</v>
      </c>
      <c r="I47" s="42">
        <f t="shared" si="9"/>
        <v>17.47251241427462</v>
      </c>
      <c r="J47" s="42">
        <f t="shared" si="9"/>
        <v>13.133603627903328</v>
      </c>
      <c r="K47" s="42">
        <f t="shared" si="9"/>
        <v>10.208529012789949</v>
      </c>
      <c r="L47" s="42">
        <f t="shared" si="9"/>
        <v>7.452459043960335</v>
      </c>
      <c r="M47" s="42">
        <f t="shared" si="9"/>
        <v>5.426548008623851</v>
      </c>
      <c r="N47" s="42">
        <f t="shared" si="9"/>
        <v>3.5123286563375085</v>
      </c>
      <c r="O47" s="42">
        <f t="shared" si="9"/>
        <v>1.7050139607854657</v>
      </c>
      <c r="P47" s="42">
        <f t="shared" si="9"/>
        <v>0</v>
      </c>
      <c r="Q47" s="42" t="e">
        <f t="shared" si="9"/>
        <v>#DIV/0!</v>
      </c>
      <c r="R47" s="42" t="e">
        <f t="shared" si="9"/>
        <v>#DIV/0!</v>
      </c>
      <c r="S47" s="42" t="e">
        <f t="shared" si="9"/>
        <v>#DIV/0!</v>
      </c>
      <c r="T47" s="42" t="e">
        <f t="shared" si="9"/>
        <v>#DIV/0!</v>
      </c>
    </row>
    <row r="48" spans="1:20" s="106" customFormat="1" ht="36.75" customHeight="1">
      <c r="A48" s="127" t="s">
        <v>100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/>
      <c r="Q48" s="41"/>
      <c r="R48" s="41"/>
      <c r="S48" s="41"/>
      <c r="T48" s="41"/>
    </row>
    <row r="49" spans="1:20" s="88" customFormat="1" ht="42.75" customHeight="1">
      <c r="A49" s="127" t="s">
        <v>93</v>
      </c>
      <c r="B49" s="42">
        <f>(B20+B21+B22+B36+B37)/B18*100</f>
        <v>3.2332935332022332</v>
      </c>
      <c r="C49" s="42">
        <f>(C20+C21+C22+C36+C37)/C18*100</f>
        <v>3.9649402120858968</v>
      </c>
      <c r="D49" s="42">
        <f>(D20+D21+D22+D36+D37)/D18*100</f>
        <v>3.229967858004073</v>
      </c>
      <c r="E49" s="42">
        <f aca="true" t="shared" si="10" ref="E49:T49">(E20+E21+E22+E36+E37)/E18*100</f>
        <v>3.5245084982527173</v>
      </c>
      <c r="F49" s="42">
        <f>(F20+F21+F22+F36+F37)/F18*100</f>
        <v>5.04405472480353</v>
      </c>
      <c r="G49" s="42">
        <f t="shared" si="10"/>
        <v>4.12458333249157</v>
      </c>
      <c r="H49" s="42">
        <f t="shared" si="10"/>
        <v>4.590638059556213</v>
      </c>
      <c r="I49" s="42">
        <f>(I20+I21+I22+I36+I37)/I18*100</f>
        <v>4.521654018570842</v>
      </c>
      <c r="J49" s="42">
        <f t="shared" si="10"/>
        <v>4.296625433212782</v>
      </c>
      <c r="K49" s="42">
        <f t="shared" si="10"/>
        <v>2.8986133771320883</v>
      </c>
      <c r="L49" s="42">
        <f t="shared" si="10"/>
        <v>2.7275140201774373</v>
      </c>
      <c r="M49" s="42">
        <f t="shared" si="10"/>
        <v>1.9796557323734125</v>
      </c>
      <c r="N49" s="42">
        <f t="shared" si="10"/>
        <v>1.8390823023710603</v>
      </c>
      <c r="O49" s="42">
        <f>(O20+O21+O22+O36+O37)/O18*100</f>
        <v>1.7452654057520087</v>
      </c>
      <c r="P49" s="42">
        <f>(P20+P21+P22+P36+P37)/P18*100</f>
        <v>1.6748908018548787</v>
      </c>
      <c r="Q49" s="42" t="e">
        <f>(Q20+Q21+Q22+Q36+Q37)/Q18*100</f>
        <v>#DIV/0!</v>
      </c>
      <c r="R49" s="42" t="e">
        <f>(R20+R21+R22+R36+R37)/R18*100</f>
        <v>#DIV/0!</v>
      </c>
      <c r="S49" s="42" t="e">
        <f t="shared" si="10"/>
        <v>#DIV/0!</v>
      </c>
      <c r="T49" s="42" t="e">
        <f t="shared" si="10"/>
        <v>#DIV/0!</v>
      </c>
    </row>
    <row r="50" spans="1:20" s="88" customFormat="1" ht="39" customHeight="1">
      <c r="A50" s="127" t="s">
        <v>94</v>
      </c>
      <c r="B50" s="42">
        <f aca="true" t="shared" si="11" ref="B50:T50">(B20+B21+B22+B36+B37-B51)/B18*100</f>
        <v>3.2332935332022332</v>
      </c>
      <c r="C50" s="42">
        <f t="shared" si="11"/>
        <v>3.9649402120858968</v>
      </c>
      <c r="D50" s="42">
        <f t="shared" si="11"/>
        <v>3.229967858004073</v>
      </c>
      <c r="E50" s="42">
        <f t="shared" si="11"/>
        <v>3.5245084982527173</v>
      </c>
      <c r="F50" s="42">
        <f t="shared" si="11"/>
        <v>5.04405472480353</v>
      </c>
      <c r="G50" s="42">
        <f t="shared" si="11"/>
        <v>4.12458333249157</v>
      </c>
      <c r="H50" s="42">
        <f t="shared" si="11"/>
        <v>4.590638059556213</v>
      </c>
      <c r="I50" s="42">
        <f t="shared" si="11"/>
        <v>4.521654018570842</v>
      </c>
      <c r="J50" s="42">
        <f t="shared" si="11"/>
        <v>4.296625433212782</v>
      </c>
      <c r="K50" s="42">
        <f t="shared" si="11"/>
        <v>2.8986133771320883</v>
      </c>
      <c r="L50" s="42">
        <f t="shared" si="11"/>
        <v>2.7275140201774373</v>
      </c>
      <c r="M50" s="42">
        <f t="shared" si="11"/>
        <v>1.9796557323734125</v>
      </c>
      <c r="N50" s="42">
        <f t="shared" si="11"/>
        <v>1.8390823023710603</v>
      </c>
      <c r="O50" s="42">
        <f t="shared" si="11"/>
        <v>1.7452654057520087</v>
      </c>
      <c r="P50" s="42">
        <f t="shared" si="11"/>
        <v>1.6748908018548787</v>
      </c>
      <c r="Q50" s="42" t="e">
        <f t="shared" si="11"/>
        <v>#DIV/0!</v>
      </c>
      <c r="R50" s="42" t="e">
        <f t="shared" si="11"/>
        <v>#DIV/0!</v>
      </c>
      <c r="S50" s="42" t="e">
        <f t="shared" si="11"/>
        <v>#DIV/0!</v>
      </c>
      <c r="T50" s="42" t="e">
        <f t="shared" si="11"/>
        <v>#DIV/0!</v>
      </c>
    </row>
    <row r="51" spans="1:20" s="106" customFormat="1" ht="69" customHeight="1">
      <c r="A51" s="127" t="s">
        <v>95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/>
      <c r="Q51" s="41"/>
      <c r="R51" s="41"/>
      <c r="S51" s="41"/>
      <c r="T51" s="41"/>
    </row>
    <row r="52" spans="1:20" s="88" customFormat="1" ht="31.5" customHeight="1">
      <c r="A52" s="128" t="s">
        <v>101</v>
      </c>
      <c r="B52" s="84" t="s">
        <v>50</v>
      </c>
      <c r="C52" s="84" t="s">
        <v>50</v>
      </c>
      <c r="D52" s="84" t="s">
        <v>50</v>
      </c>
      <c r="E52" s="84" t="s">
        <v>50</v>
      </c>
      <c r="F52" s="85">
        <f>F8+F32+F33-F19</f>
        <v>1666177</v>
      </c>
      <c r="G52" s="85">
        <f aca="true" t="shared" si="12" ref="G52:T52">G8+G32+G33-G19</f>
        <v>1686171</v>
      </c>
      <c r="H52" s="85">
        <f t="shared" si="12"/>
        <v>906746</v>
      </c>
      <c r="I52" s="85">
        <f t="shared" si="12"/>
        <v>727949</v>
      </c>
      <c r="J52" s="85">
        <f t="shared" si="12"/>
        <v>749787</v>
      </c>
      <c r="K52" s="85">
        <f t="shared" si="12"/>
        <v>772280</v>
      </c>
      <c r="L52" s="85">
        <f t="shared" si="12"/>
        <v>795449</v>
      </c>
      <c r="M52" s="85">
        <f t="shared" si="12"/>
        <v>819313</v>
      </c>
      <c r="N52" s="85">
        <f t="shared" si="12"/>
        <v>843892</v>
      </c>
      <c r="O52" s="85">
        <f t="shared" si="12"/>
        <v>869208</v>
      </c>
      <c r="P52" s="85">
        <f t="shared" si="12"/>
        <v>895284</v>
      </c>
      <c r="Q52" s="85">
        <f t="shared" si="12"/>
        <v>0</v>
      </c>
      <c r="R52" s="85">
        <f t="shared" si="12"/>
        <v>0</v>
      </c>
      <c r="S52" s="85">
        <f t="shared" si="12"/>
        <v>0</v>
      </c>
      <c r="T52" s="85">
        <f t="shared" si="12"/>
        <v>0</v>
      </c>
    </row>
    <row r="53" spans="1:20" s="88" customFormat="1" ht="42.75" customHeight="1">
      <c r="A53" s="129" t="s">
        <v>102</v>
      </c>
      <c r="B53" s="107"/>
      <c r="C53" s="107"/>
      <c r="D53" s="107"/>
      <c r="E53" s="136">
        <f>(E36+E37+E20+E21+E22-E51)/E18</f>
        <v>0.035245084982527174</v>
      </c>
      <c r="F53" s="136">
        <f>(F36+F37+F20+F21+F22-F51)/F18</f>
        <v>0.0504405472480353</v>
      </c>
      <c r="G53" s="136">
        <f aca="true" t="shared" si="13" ref="G53:T53">(G36+G37+G20+G21+G22-G51)/G18</f>
        <v>0.0412458333249157</v>
      </c>
      <c r="H53" s="136">
        <f t="shared" si="13"/>
        <v>0.045906380595562124</v>
      </c>
      <c r="I53" s="136">
        <f t="shared" si="13"/>
        <v>0.04521654018570841</v>
      </c>
      <c r="J53" s="136">
        <f t="shared" si="13"/>
        <v>0.04296625433212782</v>
      </c>
      <c r="K53" s="136">
        <f t="shared" si="13"/>
        <v>0.028986133771320883</v>
      </c>
      <c r="L53" s="136">
        <f t="shared" si="13"/>
        <v>0.027275140201774375</v>
      </c>
      <c r="M53" s="136">
        <f t="shared" si="13"/>
        <v>0.019796557323734126</v>
      </c>
      <c r="N53" s="136">
        <f t="shared" si="13"/>
        <v>0.018390823023710604</v>
      </c>
      <c r="O53" s="136">
        <f t="shared" si="13"/>
        <v>0.017452654057520087</v>
      </c>
      <c r="P53" s="136">
        <f t="shared" si="13"/>
        <v>0.016748908018548787</v>
      </c>
      <c r="Q53" s="136" t="e">
        <f t="shared" si="13"/>
        <v>#DIV/0!</v>
      </c>
      <c r="R53" s="136" t="e">
        <f t="shared" si="13"/>
        <v>#DIV/0!</v>
      </c>
      <c r="S53" s="136" t="e">
        <f t="shared" si="13"/>
        <v>#DIV/0!</v>
      </c>
      <c r="T53" s="136" t="e">
        <f t="shared" si="13"/>
        <v>#DIV/0!</v>
      </c>
    </row>
    <row r="54" spans="1:20" s="88" customFormat="1" ht="42" customHeight="1">
      <c r="A54" s="130" t="s">
        <v>104</v>
      </c>
      <c r="B54" s="108"/>
      <c r="C54" s="108"/>
      <c r="D54" s="108"/>
      <c r="E54" s="83" t="str">
        <f>IF(E53&lt;=E55,"TAK","NIE")</f>
        <v>TAK</v>
      </c>
      <c r="F54" s="83" t="str">
        <f aca="true" t="shared" si="14" ref="F54:T54">IF(F53&lt;=F55,"TAK","NIE")</f>
        <v>TAK</v>
      </c>
      <c r="G54" s="83" t="str">
        <f t="shared" si="14"/>
        <v>TAK</v>
      </c>
      <c r="H54" s="83" t="str">
        <f t="shared" si="14"/>
        <v>TAK</v>
      </c>
      <c r="I54" s="83" t="str">
        <f t="shared" si="14"/>
        <v>TAK</v>
      </c>
      <c r="J54" s="83" t="str">
        <f t="shared" si="14"/>
        <v>TAK</v>
      </c>
      <c r="K54" s="83" t="str">
        <f t="shared" si="14"/>
        <v>TAK</v>
      </c>
      <c r="L54" s="83" t="str">
        <f t="shared" si="14"/>
        <v>TAK</v>
      </c>
      <c r="M54" s="83" t="str">
        <f t="shared" si="14"/>
        <v>TAK</v>
      </c>
      <c r="N54" s="83" t="str">
        <f t="shared" si="14"/>
        <v>TAK</v>
      </c>
      <c r="O54" s="83" t="str">
        <f t="shared" si="14"/>
        <v>TAK</v>
      </c>
      <c r="P54" s="83" t="str">
        <f t="shared" si="14"/>
        <v>TAK</v>
      </c>
      <c r="Q54" s="83" t="e">
        <f t="shared" si="14"/>
        <v>#DIV/0!</v>
      </c>
      <c r="R54" s="83" t="e">
        <f t="shared" si="14"/>
        <v>#DIV/0!</v>
      </c>
      <c r="S54" s="83" t="e">
        <f t="shared" si="14"/>
        <v>#DIV/0!</v>
      </c>
      <c r="T54" s="83" t="e">
        <f t="shared" si="14"/>
        <v>#DIV/0!</v>
      </c>
    </row>
    <row r="55" spans="1:20" s="88" customFormat="1" ht="43.5" customHeight="1">
      <c r="A55" s="129" t="s">
        <v>103</v>
      </c>
      <c r="B55" s="107"/>
      <c r="C55" s="107"/>
      <c r="D55" s="107"/>
      <c r="E55" s="136">
        <f>1/3*((D8+D15-D19)/D18+(C8+C15-C19)/C18+(B8+B15-B19)/B18)</f>
        <v>0.22379174819081904</v>
      </c>
      <c r="F55" s="136">
        <f>1/3*((E8+E15-E19)/E18+(D8+D15-D19)/D18+(C8+C15-C19)/C18)</f>
        <v>0.16487577250157393</v>
      </c>
      <c r="G55" s="136">
        <f>1/3*((F8+F15-F19)/F18+(E8+E15-E19)/E18+(D8+D15-D19)/D18)</f>
        <v>0.11419664279277321</v>
      </c>
      <c r="H55" s="136">
        <f aca="true" t="shared" si="15" ref="H55:T55">1/3*((G8+G15-G19)/G18+(F8+F15-F19)/F18+(E8+E15-E19)/E18)</f>
        <v>0.05014696799077057</v>
      </c>
      <c r="I55" s="136">
        <f t="shared" si="15"/>
        <v>0.05530218895821094</v>
      </c>
      <c r="J55" s="136">
        <f t="shared" si="15"/>
        <v>0.046577410500133046</v>
      </c>
      <c r="K55" s="136">
        <f t="shared" si="15"/>
        <v>0.040816073313858184</v>
      </c>
      <c r="L55" s="136">
        <f t="shared" si="15"/>
        <v>0.037994097126401734</v>
      </c>
      <c r="M55" s="136">
        <f t="shared" si="15"/>
        <v>0.037994088847369684</v>
      </c>
      <c r="N55" s="136">
        <f t="shared" si="15"/>
        <v>0.03799409691787565</v>
      </c>
      <c r="O55" s="136">
        <f t="shared" si="15"/>
        <v>0.03800033826443019</v>
      </c>
      <c r="P55" s="136">
        <f t="shared" si="15"/>
        <v>0.038000329728632</v>
      </c>
      <c r="Q55" s="136">
        <f t="shared" si="15"/>
        <v>0.038000309436987456</v>
      </c>
      <c r="R55" s="136" t="e">
        <f t="shared" si="15"/>
        <v>#DIV/0!</v>
      </c>
      <c r="S55" s="136" t="e">
        <f t="shared" si="15"/>
        <v>#DIV/0!</v>
      </c>
      <c r="T55" s="136" t="e">
        <f t="shared" si="15"/>
        <v>#DIV/0!</v>
      </c>
    </row>
    <row r="56" spans="1:20" ht="15.75" customHeight="1">
      <c r="A56" s="13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32" t="s">
        <v>38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133" t="s">
        <v>85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ht="12.75">
      <c r="A59" s="133" t="s">
        <v>86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1:20" ht="12.75">
      <c r="A60" s="132" t="s">
        <v>96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132" t="s">
        <v>98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132" t="s">
        <v>99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9" customHeight="1">
      <c r="A63" s="13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3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9.5" customHeight="1">
      <c r="A65" s="134" t="s">
        <v>6</v>
      </c>
      <c r="B65" s="1"/>
      <c r="C65" s="1"/>
      <c r="D65" s="1"/>
      <c r="E65" s="3" t="s">
        <v>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132" t="s">
        <v>72</v>
      </c>
      <c r="B66" s="55"/>
      <c r="C66" s="55"/>
      <c r="D66" s="5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4" ht="12.75">
      <c r="A67" s="132" t="s">
        <v>8</v>
      </c>
      <c r="B67" s="56"/>
      <c r="C67" s="56"/>
      <c r="D67" s="56"/>
    </row>
  </sheetData>
  <sheetProtection/>
  <mergeCells count="2">
    <mergeCell ref="E6:E7"/>
    <mergeCell ref="F6:T6"/>
  </mergeCells>
  <printOptions/>
  <pageMargins left="0" right="0" top="0.5905511811023623" bottom="0.3937007874015748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8"/>
  <sheetViews>
    <sheetView zoomScalePageLayoutView="0" workbookViewId="0" topLeftCell="C1">
      <selection activeCell="T11" sqref="T11"/>
    </sheetView>
  </sheetViews>
  <sheetFormatPr defaultColWidth="9.00390625" defaultRowHeight="12.75"/>
  <cols>
    <col min="1" max="1" width="4.00390625" style="0" customWidth="1"/>
    <col min="2" max="2" width="23.375" style="0" customWidth="1"/>
    <col min="3" max="32" width="9.75390625" style="0" customWidth="1"/>
  </cols>
  <sheetData>
    <row r="1" spans="9:32" ht="41.25" customHeight="1">
      <c r="I1" s="16"/>
      <c r="X1" s="157" t="s">
        <v>31</v>
      </c>
      <c r="Y1" s="157"/>
      <c r="Z1" s="157"/>
      <c r="AA1" s="157"/>
      <c r="AB1" s="157"/>
      <c r="AC1" s="157"/>
      <c r="AD1" s="157"/>
      <c r="AE1" s="157"/>
      <c r="AF1" s="157"/>
    </row>
    <row r="2" spans="3:4" ht="21" customHeight="1">
      <c r="C2" s="17" t="s">
        <v>30</v>
      </c>
      <c r="D2" s="2"/>
    </row>
    <row r="3" ht="17.25" customHeight="1"/>
    <row r="4" spans="1:32" ht="19.5" customHeight="1">
      <c r="A4" s="160" t="s">
        <v>27</v>
      </c>
      <c r="B4" s="159" t="s">
        <v>24</v>
      </c>
      <c r="C4" s="158" t="s">
        <v>42</v>
      </c>
      <c r="D4" s="158"/>
      <c r="E4" s="158" t="s">
        <v>43</v>
      </c>
      <c r="F4" s="158"/>
      <c r="G4" s="158" t="s">
        <v>44</v>
      </c>
      <c r="H4" s="158"/>
      <c r="I4" s="158" t="s">
        <v>45</v>
      </c>
      <c r="J4" s="158"/>
      <c r="K4" s="158" t="s">
        <v>46</v>
      </c>
      <c r="L4" s="158"/>
      <c r="M4" s="158" t="s">
        <v>47</v>
      </c>
      <c r="N4" s="158"/>
      <c r="O4" s="158" t="s">
        <v>48</v>
      </c>
      <c r="P4" s="158"/>
      <c r="Q4" s="158" t="s">
        <v>49</v>
      </c>
      <c r="R4" s="158"/>
      <c r="S4" s="158" t="s">
        <v>56</v>
      </c>
      <c r="T4" s="158"/>
      <c r="U4" s="158" t="s">
        <v>57</v>
      </c>
      <c r="V4" s="158"/>
      <c r="W4" s="158" t="s">
        <v>58</v>
      </c>
      <c r="X4" s="158"/>
      <c r="Y4" s="158" t="s">
        <v>59</v>
      </c>
      <c r="Z4" s="158"/>
      <c r="AA4" s="158" t="s">
        <v>60</v>
      </c>
      <c r="AB4" s="158"/>
      <c r="AC4" s="158" t="s">
        <v>61</v>
      </c>
      <c r="AD4" s="158"/>
      <c r="AE4" s="158" t="s">
        <v>87</v>
      </c>
      <c r="AF4" s="158"/>
    </row>
    <row r="5" spans="1:32" ht="21" customHeight="1">
      <c r="A5" s="160"/>
      <c r="B5" s="159"/>
      <c r="C5" s="12" t="s">
        <v>22</v>
      </c>
      <c r="D5" s="12" t="s">
        <v>23</v>
      </c>
      <c r="E5" s="12" t="s">
        <v>22</v>
      </c>
      <c r="F5" s="12" t="s">
        <v>23</v>
      </c>
      <c r="G5" s="12" t="s">
        <v>22</v>
      </c>
      <c r="H5" s="12" t="s">
        <v>23</v>
      </c>
      <c r="I5" s="12" t="s">
        <v>22</v>
      </c>
      <c r="J5" s="12" t="s">
        <v>23</v>
      </c>
      <c r="K5" s="12" t="s">
        <v>22</v>
      </c>
      <c r="L5" s="12" t="s">
        <v>23</v>
      </c>
      <c r="M5" s="12" t="s">
        <v>22</v>
      </c>
      <c r="N5" s="12" t="s">
        <v>23</v>
      </c>
      <c r="O5" s="12" t="s">
        <v>22</v>
      </c>
      <c r="P5" s="12" t="s">
        <v>23</v>
      </c>
      <c r="Q5" s="12" t="s">
        <v>22</v>
      </c>
      <c r="R5" s="12" t="s">
        <v>23</v>
      </c>
      <c r="S5" s="12" t="s">
        <v>22</v>
      </c>
      <c r="T5" s="12" t="s">
        <v>23</v>
      </c>
      <c r="U5" s="12" t="s">
        <v>22</v>
      </c>
      <c r="V5" s="12" t="s">
        <v>23</v>
      </c>
      <c r="W5" s="12" t="s">
        <v>22</v>
      </c>
      <c r="X5" s="12" t="s">
        <v>23</v>
      </c>
      <c r="Y5" s="12" t="s">
        <v>22</v>
      </c>
      <c r="Z5" s="12" t="s">
        <v>23</v>
      </c>
      <c r="AA5" s="12" t="s">
        <v>22</v>
      </c>
      <c r="AB5" s="12" t="s">
        <v>23</v>
      </c>
      <c r="AC5" s="12" t="s">
        <v>22</v>
      </c>
      <c r="AD5" s="12" t="s">
        <v>23</v>
      </c>
      <c r="AE5" s="12" t="s">
        <v>22</v>
      </c>
      <c r="AF5" s="12" t="s">
        <v>23</v>
      </c>
    </row>
    <row r="6" spans="1:32" ht="27" customHeight="1">
      <c r="A6" s="23" t="s">
        <v>32</v>
      </c>
      <c r="B6" s="10" t="s">
        <v>34</v>
      </c>
      <c r="C6" s="43">
        <v>332859</v>
      </c>
      <c r="D6" s="43">
        <v>30206</v>
      </c>
      <c r="E6" s="43">
        <v>157495</v>
      </c>
      <c r="F6" s="43">
        <v>25122</v>
      </c>
      <c r="G6" s="43">
        <v>125700</v>
      </c>
      <c r="H6" s="43">
        <v>21351</v>
      </c>
      <c r="I6" s="43">
        <v>125700</v>
      </c>
      <c r="J6" s="43">
        <v>17580</v>
      </c>
      <c r="K6" s="43">
        <v>125700</v>
      </c>
      <c r="L6" s="43">
        <v>13809</v>
      </c>
      <c r="M6" s="43">
        <v>125700</v>
      </c>
      <c r="N6" s="43">
        <v>10038</v>
      </c>
      <c r="O6" s="43">
        <v>125700</v>
      </c>
      <c r="P6" s="43">
        <v>6267</v>
      </c>
      <c r="Q6" s="43">
        <v>125700</v>
      </c>
      <c r="R6" s="43">
        <v>2496</v>
      </c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</row>
    <row r="7" spans="1:32" ht="18" customHeight="1">
      <c r="A7" s="13">
        <v>1</v>
      </c>
      <c r="B7" s="9" t="s">
        <v>35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</row>
    <row r="8" spans="1:32" ht="19.5" customHeight="1">
      <c r="A8" s="13">
        <v>2</v>
      </c>
      <c r="B8" s="9" t="s">
        <v>36</v>
      </c>
      <c r="C8" s="43">
        <v>332859</v>
      </c>
      <c r="D8" s="43">
        <v>30206</v>
      </c>
      <c r="E8" s="43">
        <v>157495</v>
      </c>
      <c r="F8" s="43">
        <v>25122</v>
      </c>
      <c r="G8" s="43">
        <v>125700</v>
      </c>
      <c r="H8" s="43">
        <v>21351</v>
      </c>
      <c r="I8" s="43">
        <v>125700</v>
      </c>
      <c r="J8" s="43">
        <v>17580</v>
      </c>
      <c r="K8" s="43">
        <v>125700</v>
      </c>
      <c r="L8" s="43">
        <v>13809</v>
      </c>
      <c r="M8" s="43">
        <v>125700</v>
      </c>
      <c r="N8" s="43">
        <v>10038</v>
      </c>
      <c r="O8" s="43">
        <v>125700</v>
      </c>
      <c r="P8" s="43">
        <v>6267</v>
      </c>
      <c r="Q8" s="43">
        <v>125700</v>
      </c>
      <c r="R8" s="43">
        <v>2496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</row>
    <row r="9" spans="1:32" ht="28.5" customHeight="1" thickBot="1">
      <c r="A9" s="14">
        <v>3</v>
      </c>
      <c r="B9" s="11" t="s">
        <v>25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2" ht="25.5" customHeight="1" thickBot="1">
      <c r="A10" s="20"/>
      <c r="B10" s="21" t="s">
        <v>26</v>
      </c>
      <c r="C10" s="45">
        <f aca="true" t="shared" si="0" ref="C10:H10">C7+C8+C9</f>
        <v>332859</v>
      </c>
      <c r="D10" s="45">
        <f t="shared" si="0"/>
        <v>30206</v>
      </c>
      <c r="E10" s="45">
        <f t="shared" si="0"/>
        <v>157495</v>
      </c>
      <c r="F10" s="45">
        <f t="shared" si="0"/>
        <v>25122</v>
      </c>
      <c r="G10" s="45">
        <f t="shared" si="0"/>
        <v>125700</v>
      </c>
      <c r="H10" s="45">
        <f t="shared" si="0"/>
        <v>21351</v>
      </c>
      <c r="I10" s="45">
        <f aca="true" t="shared" si="1" ref="I10:AF10">I7+I8+I9</f>
        <v>125700</v>
      </c>
      <c r="J10" s="45">
        <f t="shared" si="1"/>
        <v>17580</v>
      </c>
      <c r="K10" s="45">
        <f t="shared" si="1"/>
        <v>125700</v>
      </c>
      <c r="L10" s="45">
        <f t="shared" si="1"/>
        <v>13809</v>
      </c>
      <c r="M10" s="45">
        <f t="shared" si="1"/>
        <v>125700</v>
      </c>
      <c r="N10" s="45">
        <f t="shared" si="1"/>
        <v>10038</v>
      </c>
      <c r="O10" s="45">
        <f t="shared" si="1"/>
        <v>125700</v>
      </c>
      <c r="P10" s="45">
        <f t="shared" si="1"/>
        <v>6267</v>
      </c>
      <c r="Q10" s="45">
        <f t="shared" si="1"/>
        <v>125700</v>
      </c>
      <c r="R10" s="45">
        <f t="shared" si="1"/>
        <v>2496</v>
      </c>
      <c r="S10" s="45">
        <f t="shared" si="1"/>
        <v>0</v>
      </c>
      <c r="T10" s="45">
        <f t="shared" si="1"/>
        <v>0</v>
      </c>
      <c r="U10" s="45">
        <f t="shared" si="1"/>
        <v>0</v>
      </c>
      <c r="V10" s="45">
        <f t="shared" si="1"/>
        <v>0</v>
      </c>
      <c r="W10" s="45">
        <f t="shared" si="1"/>
        <v>0</v>
      </c>
      <c r="X10" s="45">
        <f t="shared" si="1"/>
        <v>0</v>
      </c>
      <c r="Y10" s="45">
        <f aca="true" t="shared" si="2" ref="Y10:AD10">Y7+Y8+Y9</f>
        <v>0</v>
      </c>
      <c r="Z10" s="45">
        <f t="shared" si="2"/>
        <v>0</v>
      </c>
      <c r="AA10" s="45">
        <f t="shared" si="2"/>
        <v>0</v>
      </c>
      <c r="AB10" s="45">
        <f t="shared" si="2"/>
        <v>0</v>
      </c>
      <c r="AC10" s="45">
        <f t="shared" si="2"/>
        <v>0</v>
      </c>
      <c r="AD10" s="45">
        <f t="shared" si="2"/>
        <v>0</v>
      </c>
      <c r="AE10" s="45">
        <f t="shared" si="1"/>
        <v>0</v>
      </c>
      <c r="AF10" s="45">
        <f t="shared" si="1"/>
        <v>0</v>
      </c>
    </row>
    <row r="11" spans="1:32" ht="30" customHeight="1">
      <c r="A11" s="29" t="s">
        <v>33</v>
      </c>
      <c r="B11" s="22" t="s">
        <v>39</v>
      </c>
      <c r="C11" s="46">
        <v>167141</v>
      </c>
      <c r="D11" s="46">
        <v>14422</v>
      </c>
      <c r="E11" s="46">
        <v>416304</v>
      </c>
      <c r="F11" s="46">
        <v>136878</v>
      </c>
      <c r="G11" s="46">
        <v>370000</v>
      </c>
      <c r="H11" s="46">
        <v>120119</v>
      </c>
      <c r="I11" s="46">
        <v>370000</v>
      </c>
      <c r="J11" s="46">
        <v>125519</v>
      </c>
      <c r="K11" s="46">
        <v>370000</v>
      </c>
      <c r="L11" s="46">
        <v>65476</v>
      </c>
      <c r="M11" s="46">
        <v>370000</v>
      </c>
      <c r="N11" s="46">
        <v>66432</v>
      </c>
      <c r="O11" s="46">
        <v>390000</v>
      </c>
      <c r="P11" s="46">
        <v>67498</v>
      </c>
      <c r="Q11" s="46">
        <v>390000</v>
      </c>
      <c r="R11" s="46">
        <v>52746</v>
      </c>
      <c r="S11" s="46">
        <v>390000</v>
      </c>
      <c r="T11" s="46">
        <v>18414</v>
      </c>
      <c r="U11" s="46">
        <v>390000</v>
      </c>
      <c r="V11" s="46">
        <v>18414</v>
      </c>
      <c r="W11" s="46">
        <v>390000</v>
      </c>
      <c r="X11" s="46">
        <v>9207</v>
      </c>
      <c r="Y11" s="46">
        <v>185034</v>
      </c>
      <c r="Z11" s="46">
        <v>4603</v>
      </c>
      <c r="AA11" s="46"/>
      <c r="AB11" s="46"/>
      <c r="AC11" s="46"/>
      <c r="AD11" s="46"/>
      <c r="AE11" s="46"/>
      <c r="AF11" s="46"/>
    </row>
    <row r="12" spans="1:32" ht="36.75" customHeight="1">
      <c r="A12" s="24" t="s">
        <v>40</v>
      </c>
      <c r="B12" s="8" t="s">
        <v>28</v>
      </c>
      <c r="C12" s="150">
        <v>0</v>
      </c>
      <c r="D12" s="47">
        <v>15372</v>
      </c>
      <c r="E12" s="150">
        <v>260000</v>
      </c>
      <c r="F12" s="47">
        <v>78000</v>
      </c>
      <c r="G12" s="150">
        <v>260000</v>
      </c>
      <c r="H12" s="47">
        <v>62400</v>
      </c>
      <c r="I12" s="150">
        <v>260000</v>
      </c>
      <c r="J12" s="47">
        <v>46800</v>
      </c>
      <c r="K12" s="150">
        <v>260000</v>
      </c>
      <c r="L12" s="47">
        <v>31200</v>
      </c>
      <c r="M12" s="150">
        <v>260000</v>
      </c>
      <c r="N12" s="47">
        <v>15600</v>
      </c>
      <c r="O12" s="150"/>
      <c r="P12" s="47"/>
      <c r="Q12" s="150"/>
      <c r="R12" s="47"/>
      <c r="S12" s="150"/>
      <c r="T12" s="47"/>
      <c r="U12" s="150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</row>
    <row r="13" spans="1:32" ht="23.25" customHeight="1">
      <c r="A13" s="13">
        <v>1</v>
      </c>
      <c r="B13" s="9" t="s">
        <v>35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1:32" ht="21" customHeight="1">
      <c r="A14" s="13">
        <v>2</v>
      </c>
      <c r="B14" s="9" t="s">
        <v>36</v>
      </c>
      <c r="C14" s="150">
        <v>0</v>
      </c>
      <c r="D14" s="48">
        <v>15372</v>
      </c>
      <c r="E14" s="150">
        <v>260000</v>
      </c>
      <c r="F14" s="48">
        <v>78000</v>
      </c>
      <c r="G14" s="150">
        <v>260000</v>
      </c>
      <c r="H14" s="48">
        <v>62400</v>
      </c>
      <c r="I14" s="150">
        <v>260000</v>
      </c>
      <c r="J14" s="48">
        <v>46800</v>
      </c>
      <c r="K14" s="150">
        <v>260000</v>
      </c>
      <c r="L14" s="48">
        <v>31200</v>
      </c>
      <c r="M14" s="150">
        <v>260000</v>
      </c>
      <c r="N14" s="48">
        <v>15600</v>
      </c>
      <c r="O14" s="150"/>
      <c r="P14" s="48"/>
      <c r="Q14" s="150"/>
      <c r="R14" s="48"/>
      <c r="S14" s="150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</row>
    <row r="15" spans="1:32" ht="27.75" customHeight="1" thickBot="1">
      <c r="A15" s="14">
        <v>3</v>
      </c>
      <c r="B15" s="11" t="s">
        <v>25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21" customHeight="1" thickBot="1">
      <c r="A16" s="20"/>
      <c r="B16" s="21" t="s">
        <v>26</v>
      </c>
      <c r="C16" s="45">
        <f aca="true" t="shared" si="3" ref="C16:H16">C11+C12</f>
        <v>167141</v>
      </c>
      <c r="D16" s="45">
        <f t="shared" si="3"/>
        <v>29794</v>
      </c>
      <c r="E16" s="45">
        <f t="shared" si="3"/>
        <v>676304</v>
      </c>
      <c r="F16" s="45">
        <f t="shared" si="3"/>
        <v>214878</v>
      </c>
      <c r="G16" s="45">
        <f t="shared" si="3"/>
        <v>630000</v>
      </c>
      <c r="H16" s="45">
        <f t="shared" si="3"/>
        <v>182519</v>
      </c>
      <c r="I16" s="45">
        <f aca="true" t="shared" si="4" ref="I16:R16">I11+I12</f>
        <v>630000</v>
      </c>
      <c r="J16" s="45">
        <f t="shared" si="4"/>
        <v>172319</v>
      </c>
      <c r="K16" s="45">
        <f t="shared" si="4"/>
        <v>630000</v>
      </c>
      <c r="L16" s="45">
        <f t="shared" si="4"/>
        <v>96676</v>
      </c>
      <c r="M16" s="45">
        <f t="shared" si="4"/>
        <v>630000</v>
      </c>
      <c r="N16" s="45">
        <f t="shared" si="4"/>
        <v>82032</v>
      </c>
      <c r="O16" s="45">
        <f t="shared" si="4"/>
        <v>390000</v>
      </c>
      <c r="P16" s="45">
        <f t="shared" si="4"/>
        <v>67498</v>
      </c>
      <c r="Q16" s="45">
        <f t="shared" si="4"/>
        <v>390000</v>
      </c>
      <c r="R16" s="45">
        <f t="shared" si="4"/>
        <v>52746</v>
      </c>
      <c r="S16" s="45">
        <f aca="true" t="shared" si="5" ref="S16:AF16">S11+S12</f>
        <v>390000</v>
      </c>
      <c r="T16" s="45">
        <f t="shared" si="5"/>
        <v>18414</v>
      </c>
      <c r="U16" s="45">
        <f t="shared" si="5"/>
        <v>390000</v>
      </c>
      <c r="V16" s="45">
        <f t="shared" si="5"/>
        <v>18414</v>
      </c>
      <c r="W16" s="45">
        <f t="shared" si="5"/>
        <v>390000</v>
      </c>
      <c r="X16" s="45">
        <f t="shared" si="5"/>
        <v>9207</v>
      </c>
      <c r="Y16" s="45">
        <f aca="true" t="shared" si="6" ref="Y16:AD16">Y11+Y12</f>
        <v>185034</v>
      </c>
      <c r="Z16" s="45">
        <f t="shared" si="6"/>
        <v>4603</v>
      </c>
      <c r="AA16" s="45">
        <f t="shared" si="6"/>
        <v>0</v>
      </c>
      <c r="AB16" s="45">
        <f t="shared" si="6"/>
        <v>0</v>
      </c>
      <c r="AC16" s="45">
        <f t="shared" si="6"/>
        <v>0</v>
      </c>
      <c r="AD16" s="45">
        <f t="shared" si="6"/>
        <v>0</v>
      </c>
      <c r="AE16" s="45">
        <f t="shared" si="5"/>
        <v>0</v>
      </c>
      <c r="AF16" s="45">
        <f t="shared" si="5"/>
        <v>0</v>
      </c>
    </row>
    <row r="17" spans="1:32" ht="21.75" customHeight="1" thickBot="1">
      <c r="A17" s="20"/>
      <c r="B17" s="21" t="s">
        <v>29</v>
      </c>
      <c r="C17" s="45">
        <f aca="true" t="shared" si="7" ref="C17:H17">C10+C16</f>
        <v>500000</v>
      </c>
      <c r="D17" s="45">
        <f t="shared" si="7"/>
        <v>60000</v>
      </c>
      <c r="E17" s="45">
        <f t="shared" si="7"/>
        <v>833799</v>
      </c>
      <c r="F17" s="45">
        <f t="shared" si="7"/>
        <v>240000</v>
      </c>
      <c r="G17" s="45">
        <f t="shared" si="7"/>
        <v>755700</v>
      </c>
      <c r="H17" s="45">
        <f t="shared" si="7"/>
        <v>203870</v>
      </c>
      <c r="I17" s="45">
        <f aca="true" t="shared" si="8" ref="I17:AF17">I10+I16</f>
        <v>755700</v>
      </c>
      <c r="J17" s="45">
        <f t="shared" si="8"/>
        <v>189899</v>
      </c>
      <c r="K17" s="45">
        <f t="shared" si="8"/>
        <v>755700</v>
      </c>
      <c r="L17" s="45">
        <f t="shared" si="8"/>
        <v>110485</v>
      </c>
      <c r="M17" s="45">
        <f t="shared" si="8"/>
        <v>755700</v>
      </c>
      <c r="N17" s="45">
        <f t="shared" si="8"/>
        <v>92070</v>
      </c>
      <c r="O17" s="45">
        <f t="shared" si="8"/>
        <v>515700</v>
      </c>
      <c r="P17" s="45">
        <f t="shared" si="8"/>
        <v>73765</v>
      </c>
      <c r="Q17" s="45">
        <f t="shared" si="8"/>
        <v>515700</v>
      </c>
      <c r="R17" s="45">
        <f t="shared" si="8"/>
        <v>55242</v>
      </c>
      <c r="S17" s="45">
        <f t="shared" si="8"/>
        <v>390000</v>
      </c>
      <c r="T17" s="45">
        <v>36827</v>
      </c>
      <c r="U17" s="45">
        <f t="shared" si="8"/>
        <v>390000</v>
      </c>
      <c r="V17" s="45">
        <f t="shared" si="8"/>
        <v>18414</v>
      </c>
      <c r="W17" s="45">
        <f t="shared" si="8"/>
        <v>390000</v>
      </c>
      <c r="X17" s="45">
        <f t="shared" si="8"/>
        <v>9207</v>
      </c>
      <c r="Y17" s="45">
        <f aca="true" t="shared" si="9" ref="Y17:AD17">Y10+Y16</f>
        <v>185034</v>
      </c>
      <c r="Z17" s="45">
        <f t="shared" si="9"/>
        <v>4603</v>
      </c>
      <c r="AA17" s="45">
        <f t="shared" si="9"/>
        <v>0</v>
      </c>
      <c r="AB17" s="45">
        <f t="shared" si="9"/>
        <v>0</v>
      </c>
      <c r="AC17" s="45">
        <f t="shared" si="9"/>
        <v>0</v>
      </c>
      <c r="AD17" s="45">
        <f t="shared" si="9"/>
        <v>0</v>
      </c>
      <c r="AE17" s="45">
        <f t="shared" si="8"/>
        <v>0</v>
      </c>
      <c r="AF17" s="45">
        <f t="shared" si="8"/>
        <v>0</v>
      </c>
    </row>
    <row r="18" ht="12.75">
      <c r="A18" s="15"/>
    </row>
    <row r="19" ht="12.75">
      <c r="A19" s="15"/>
    </row>
    <row r="20" spans="1:2" ht="12.75">
      <c r="A20" s="15"/>
      <c r="B20" t="s">
        <v>37</v>
      </c>
    </row>
    <row r="21" ht="12.75">
      <c r="A21" s="15"/>
    </row>
    <row r="22" ht="12.75">
      <c r="A22" s="15"/>
    </row>
    <row r="23" ht="12.75">
      <c r="A23" s="15"/>
    </row>
    <row r="24" ht="12.75">
      <c r="A24" s="15"/>
    </row>
    <row r="25" ht="12.75">
      <c r="A25" s="15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</sheetData>
  <sheetProtection/>
  <mergeCells count="18">
    <mergeCell ref="AE4:AF4"/>
    <mergeCell ref="Q4:R4"/>
    <mergeCell ref="S4:T4"/>
    <mergeCell ref="U4:V4"/>
    <mergeCell ref="W4:X4"/>
    <mergeCell ref="Y4:Z4"/>
    <mergeCell ref="AA4:AB4"/>
    <mergeCell ref="AC4:AD4"/>
    <mergeCell ref="X1:AF1"/>
    <mergeCell ref="G4:H4"/>
    <mergeCell ref="B4:B5"/>
    <mergeCell ref="A4:A5"/>
    <mergeCell ref="C4:D4"/>
    <mergeCell ref="E4:F4"/>
    <mergeCell ref="I4:J4"/>
    <mergeCell ref="K4:L4"/>
    <mergeCell ref="M4:N4"/>
    <mergeCell ref="O4:P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Izba Obrachunkowa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URZĄD GMINY W POPOWIE</cp:lastModifiedBy>
  <cp:lastPrinted>2011-09-12T12:31:52Z</cp:lastPrinted>
  <dcterms:created xsi:type="dcterms:W3CDTF">2005-10-07T10:26:29Z</dcterms:created>
  <dcterms:modified xsi:type="dcterms:W3CDTF">2011-09-12T12:44:25Z</dcterms:modified>
  <cp:category/>
  <cp:version/>
  <cp:contentType/>
  <cp:contentStatus/>
</cp:coreProperties>
</file>