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zomerfeld\Desktop\"/>
    </mc:Choice>
  </mc:AlternateContent>
  <bookViews>
    <workbookView xWindow="0" yWindow="0" windowWidth="16170" windowHeight="6135" activeTab="3"/>
  </bookViews>
  <sheets>
    <sheet name="Ogień" sheetId="3" r:id="rId1"/>
    <sheet name="Elektronika" sheetId="4" r:id="rId2"/>
    <sheet name="Pojazdy" sheetId="5" r:id="rId3"/>
    <sheet name="Zabezpieczenia" sheetId="10" r:id="rId4"/>
  </sheets>
  <calcPr calcId="152511"/>
</workbook>
</file>

<file path=xl/calcChain.xml><?xml version="1.0" encoding="utf-8"?>
<calcChain xmlns="http://schemas.openxmlformats.org/spreadsheetml/2006/main">
  <c r="C68" i="3" l="1"/>
  <c r="C67" i="3"/>
  <c r="C66" i="3"/>
  <c r="C65" i="3"/>
  <c r="C20" i="3" l="1"/>
  <c r="C18" i="3"/>
  <c r="C48" i="3"/>
  <c r="C47" i="3"/>
  <c r="C59" i="3"/>
  <c r="C58" i="3"/>
  <c r="C88" i="3"/>
  <c r="D18" i="4" l="1"/>
  <c r="D16" i="4" l="1"/>
  <c r="D15" i="4"/>
  <c r="B31" i="10" l="1"/>
  <c r="B16" i="10" l="1"/>
  <c r="B15" i="10"/>
  <c r="B14" i="10"/>
  <c r="B13" i="10"/>
  <c r="B12" i="10"/>
  <c r="B11" i="10"/>
  <c r="B10" i="10"/>
  <c r="B9" i="10"/>
  <c r="B8" i="10"/>
  <c r="B7" i="10"/>
  <c r="B6" i="10"/>
  <c r="B5" i="10"/>
  <c r="D37" i="4" l="1"/>
  <c r="D46" i="3" l="1"/>
  <c r="D48" i="4"/>
  <c r="B27" i="10"/>
  <c r="B26" i="10"/>
  <c r="B22" i="10"/>
  <c r="D50" i="4" l="1"/>
  <c r="D51" i="4"/>
  <c r="D49" i="4"/>
  <c r="B29" i="10"/>
  <c r="B28" i="10"/>
  <c r="D46" i="4" l="1"/>
  <c r="D44" i="4"/>
  <c r="D43" i="4"/>
  <c r="D45" i="4"/>
  <c r="D38" i="4"/>
  <c r="D39" i="4"/>
  <c r="D40" i="4"/>
  <c r="D41" i="4"/>
  <c r="B24" i="10"/>
  <c r="D35" i="4"/>
  <c r="D31" i="4"/>
  <c r="D32" i="4"/>
  <c r="D33" i="4"/>
  <c r="D34" i="4"/>
  <c r="B21" i="10"/>
  <c r="D26" i="4"/>
  <c r="D27" i="4"/>
  <c r="D29" i="4"/>
  <c r="D23" i="4"/>
  <c r="D24" i="4"/>
  <c r="D28" i="4"/>
  <c r="B19" i="10"/>
  <c r="B18" i="10"/>
  <c r="D20" i="4"/>
  <c r="D21" i="4"/>
  <c r="D11" i="4" l="1"/>
  <c r="D10" i="4"/>
  <c r="D4" i="4"/>
  <c r="D12" i="4"/>
  <c r="D5" i="4"/>
  <c r="D3" i="4"/>
  <c r="D8" i="4"/>
  <c r="D9" i="4"/>
  <c r="D7" i="4" l="1"/>
  <c r="D13" i="4"/>
  <c r="D6" i="4"/>
</calcChain>
</file>

<file path=xl/sharedStrings.xml><?xml version="1.0" encoding="utf-8"?>
<sst xmlns="http://schemas.openxmlformats.org/spreadsheetml/2006/main" count="645" uniqueCount="245">
  <si>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</si>
  <si>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</si>
  <si>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</si>
  <si>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</si>
  <si>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</si>
  <si>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</si>
  <si>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</si>
  <si>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</si>
  <si>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</si>
  <si>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</si>
  <si>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</si>
  <si>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</si>
  <si>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</si>
  <si>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</si>
  <si>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OC</t>
  </si>
  <si>
    <t>Jednostka</t>
  </si>
  <si>
    <t>AC</t>
  </si>
  <si>
    <t>Materiał</t>
  </si>
  <si>
    <t>Przedmiot ubezpieczenia</t>
  </si>
  <si>
    <t>Powierzchnia w m2</t>
  </si>
  <si>
    <t>Rok budowy budynku</t>
  </si>
  <si>
    <t>Ścian</t>
  </si>
  <si>
    <t>Stropów</t>
  </si>
  <si>
    <t>Stropodachu</t>
  </si>
  <si>
    <t>Pokrycie dachu</t>
  </si>
  <si>
    <t>Wyposażenie i urządzenia</t>
  </si>
  <si>
    <t>Suma ubezpieczenia</t>
  </si>
  <si>
    <t>Sprzęt elektroniczny stacjonarny</t>
  </si>
  <si>
    <t>Sprzęt elektroniczny przenośny</t>
  </si>
  <si>
    <t>Kserokopiarki, urządzenia wielofunkcyjne</t>
  </si>
  <si>
    <t>Nr rej.</t>
  </si>
  <si>
    <t>Rodzaj</t>
  </si>
  <si>
    <t xml:space="preserve">Rok prod. </t>
  </si>
  <si>
    <t>Nr nadwozia</t>
  </si>
  <si>
    <t>Aktualna suma AC</t>
  </si>
  <si>
    <t>14.</t>
  </si>
  <si>
    <t>15.</t>
  </si>
  <si>
    <t>Rodzaj poj.mech.</t>
  </si>
  <si>
    <t>Marka i typ</t>
  </si>
  <si>
    <t>Nr fabr. lub inwent.</t>
  </si>
  <si>
    <t>Grupa KŚT</t>
  </si>
  <si>
    <t>Wart KB</t>
  </si>
  <si>
    <t>16.</t>
  </si>
  <si>
    <t>17.</t>
  </si>
  <si>
    <t>Liczba miejsc</t>
  </si>
  <si>
    <t>Pojemność</t>
  </si>
  <si>
    <t>Ładowność</t>
  </si>
  <si>
    <t>Użytkownik</t>
  </si>
  <si>
    <t>Typ, model</t>
  </si>
  <si>
    <t>Marka</t>
  </si>
  <si>
    <t>Załącznik nr 8 do SIWZ</t>
  </si>
  <si>
    <t>Wykaz zabezpieczeń przeciwpożarowych i przeciwkradzieżowych</t>
  </si>
  <si>
    <t>Zabezpieczenia przeciwpożarowe</t>
  </si>
  <si>
    <t>Zabezpieczenia przeciwkradzieżowe</t>
  </si>
  <si>
    <t>-</t>
  </si>
  <si>
    <t>Centrala telefoniczna</t>
  </si>
  <si>
    <t>Faks</t>
  </si>
  <si>
    <t>Serwer</t>
  </si>
  <si>
    <t>Projektory</t>
  </si>
  <si>
    <t>Monitoring</t>
  </si>
  <si>
    <t>Urząd Gminy Popów</t>
  </si>
  <si>
    <t>1. Urząd Gminy Popów</t>
  </si>
  <si>
    <t>Telefony kmórkowe</t>
  </si>
  <si>
    <t>Centrala alarmowa</t>
  </si>
  <si>
    <t>Zestaw podpisu elektronicznego</t>
  </si>
  <si>
    <t>Serwery</t>
  </si>
  <si>
    <t xml:space="preserve">Radiotelefon, telefon </t>
  </si>
  <si>
    <t>Gminny Ośrodek Pomocy Społecznej</t>
  </si>
  <si>
    <t>Gminna Biblioteka Publiczna</t>
  </si>
  <si>
    <t>Gminny Zespół Ekonomiczno Administracyjny Oświaty Samorządowej</t>
  </si>
  <si>
    <t>Gimnazjum Nr 1 w Zawadach</t>
  </si>
  <si>
    <t>Publiczne Przedszkole w Zawadach</t>
  </si>
  <si>
    <t>Żuk</t>
  </si>
  <si>
    <t>Ford</t>
  </si>
  <si>
    <t xml:space="preserve">Transit </t>
  </si>
  <si>
    <t>SKL46AK</t>
  </si>
  <si>
    <t>Volkswagen</t>
  </si>
  <si>
    <t>SKLRC50</t>
  </si>
  <si>
    <t>Ursus</t>
  </si>
  <si>
    <t>CZG0320</t>
  </si>
  <si>
    <t>przyczepa</t>
  </si>
  <si>
    <t>ciągnik</t>
  </si>
  <si>
    <t>P-16 16.OT</t>
  </si>
  <si>
    <t>CZM807P</t>
  </si>
  <si>
    <t>Lublin</t>
  </si>
  <si>
    <t>KXA712C</t>
  </si>
  <si>
    <t>Star</t>
  </si>
  <si>
    <t>CZB486C</t>
  </si>
  <si>
    <t>wóz asenizacyjny</t>
  </si>
  <si>
    <t>Mercedes Benz</t>
  </si>
  <si>
    <t>SKL58TG</t>
  </si>
  <si>
    <t>Magirus Deutz</t>
  </si>
  <si>
    <t>SKL54SA</t>
  </si>
  <si>
    <t>SKLLK47</t>
  </si>
  <si>
    <t>Iveco</t>
  </si>
  <si>
    <t>SKL89HX</t>
  </si>
  <si>
    <t>FS Lublin</t>
  </si>
  <si>
    <t>SKLL553</t>
  </si>
  <si>
    <t>Tatra</t>
  </si>
  <si>
    <t>SKLL552</t>
  </si>
  <si>
    <t>SKL51WP</t>
  </si>
  <si>
    <t>kosiarka samojezdna</t>
  </si>
  <si>
    <t>SKLKX02</t>
  </si>
  <si>
    <t>Daewoo</t>
  </si>
  <si>
    <t>CEB9207</t>
  </si>
  <si>
    <t>SAM</t>
  </si>
  <si>
    <t>4. Gminny Zespół Ekonomiczno Administracyjny Oświaty Samorządowej</t>
  </si>
  <si>
    <t>SKLA759</t>
  </si>
  <si>
    <t>Jelcz</t>
  </si>
  <si>
    <t>LO90M</t>
  </si>
  <si>
    <t>Siedziba w budynku Urzędu Gminy w Zawadach, ul. Częstochowska 6</t>
  </si>
  <si>
    <t>Budynek gimnazjum, Zawady ul. Szkolna 8</t>
  </si>
  <si>
    <t>Sala gimnastyczna, Zawady ul. Szkolna 8</t>
  </si>
  <si>
    <t>pustak</t>
  </si>
  <si>
    <t>beton, płyty warstwowe stalowe</t>
  </si>
  <si>
    <t>blacha</t>
  </si>
  <si>
    <t xml:space="preserve">5. Gimnazjum Nr 1 im. Jana Pawła II  </t>
  </si>
  <si>
    <t>Odtwarzacz DVD</t>
  </si>
  <si>
    <t>Telewizory</t>
  </si>
  <si>
    <t>Rzutnik</t>
  </si>
  <si>
    <t>Gminny Zespół Szkolno-Przedszkolny nr 1</t>
  </si>
  <si>
    <t>Budynek szkoły, Popów ul. Długosza 7</t>
  </si>
  <si>
    <t>- gaśnice, agregaty: 10 szt.,
- hydranty wewnętrzne: 2 szt.,</t>
  </si>
  <si>
    <t>- system alarmujący służby z całodobową ochroną,</t>
  </si>
  <si>
    <t>6. Gminny Zespół Szkolno-Przedszkolny nr 1</t>
  </si>
  <si>
    <t>Gminny Zespół Szkolno-Przedszkolny nr 2</t>
  </si>
  <si>
    <t>7. Gminny Zespół Szkolno-Przedszkolny nr 2</t>
  </si>
  <si>
    <t>Budynek przedszkola, Wąszosz Górny ul. Witosa 11</t>
  </si>
  <si>
    <t>- gaśnice, agregaty: 4 szt.,
- hydranty wewnętrzne: 2 szt.,</t>
  </si>
  <si>
    <t>- co najmniej 2 zamki wielozastawkowe w każdych drzwiach zewnętrznych,
- alarm tylko na miejscu</t>
  </si>
  <si>
    <t>cegła, beton</t>
  </si>
  <si>
    <t>murowane</t>
  </si>
  <si>
    <t xml:space="preserve">kosiarka </t>
  </si>
  <si>
    <t>Gutbrod</t>
  </si>
  <si>
    <t>cegła</t>
  </si>
  <si>
    <t>beton</t>
  </si>
  <si>
    <t xml:space="preserve">8. Gminny Zespół szkolno-Przedszkolny nr 3 </t>
  </si>
  <si>
    <t>Tablica interaktywna</t>
  </si>
  <si>
    <t>Gminny Zespół Szkolno-Przedszkolny nr 4</t>
  </si>
  <si>
    <t>9. Gminny Zespół Szkolno-Przedszkolny nr 4</t>
  </si>
  <si>
    <t>Budynek szkoły, Więcki ul. Szkolna 1</t>
  </si>
  <si>
    <t>- urządzenie sygnalizujące powstanie pożaru,
- gaśnice, agregaty: 6 szt.,
- hydranty zewnętrzne: 2 szt.</t>
  </si>
  <si>
    <t>Waga elektroniczna</t>
  </si>
  <si>
    <t>LT126</t>
  </si>
  <si>
    <t>Husqvarna</t>
  </si>
  <si>
    <t>012710A001536</t>
  </si>
  <si>
    <t>Urząd Gminy Popów*</t>
  </si>
  <si>
    <t>lata 80 XXw.</t>
  </si>
  <si>
    <t>kamień, cegła</t>
  </si>
  <si>
    <t>Wyposażenie i urządzenia*</t>
  </si>
  <si>
    <t>.2</t>
  </si>
  <si>
    <t>10. Publiczne Przedszkole w Zawadach</t>
  </si>
  <si>
    <t>Pojazdy nieposiadające tablic rejestracyjnych</t>
  </si>
  <si>
    <t>murowany</t>
  </si>
  <si>
    <t>papa</t>
  </si>
  <si>
    <t>- co najmniej 2 zamki wielozastawkowe w każdych drzwiach zewnętrznych,
- okratowane okna budynku (jedna z sal na parterze oraz okno biblioteki)</t>
  </si>
  <si>
    <t>pustak kratówka</t>
  </si>
  <si>
    <t xml:space="preserve">
- monitoring</t>
  </si>
  <si>
    <t>- co najmniej 2 zamki wielozastawkowe w każdych drzwiach zewnętrznych,
- okratowane okna budynku,
- stały dozór wewnątrz,
- stały dozór na zewnątrz,
- alarm tylko na miejscu, monitoring,</t>
  </si>
  <si>
    <t>- gaśnice, agregaty: 20 szt.
- hydranty wewnętrzne: 2 szt.,</t>
  </si>
  <si>
    <t>- gaśnice, agregaty: 1 szt.</t>
  </si>
  <si>
    <t>1971 rozbudowa</t>
  </si>
  <si>
    <t>Budynek świetlicy, Popów ul. Długosza 7</t>
  </si>
  <si>
    <t>b.d.</t>
  </si>
  <si>
    <t>Budynek strażnicy, Więcki</t>
  </si>
  <si>
    <t>Budynek strażnicy, Dębie</t>
  </si>
  <si>
    <t>Budynek strażnicy, Zbory ul. Spokojna</t>
  </si>
  <si>
    <t>Budynek strażnicy, Rębielice Królewskie</t>
  </si>
  <si>
    <t>Budynek świetlicy, Kule</t>
  </si>
  <si>
    <t>Budynek świetlicy, Nowa Wieś</t>
  </si>
  <si>
    <t>Budynek świetlicy, Marianów</t>
  </si>
  <si>
    <t>Budynek świetlicy, Brzózki</t>
  </si>
  <si>
    <t>lata 50</t>
  </si>
  <si>
    <t>lata 50, 1994 odbudowa po spaleniu</t>
  </si>
  <si>
    <t>murowany, pustak</t>
  </si>
  <si>
    <t>-brak</t>
  </si>
  <si>
    <t>autobus</t>
  </si>
  <si>
    <t>SUSL1422VY0000642</t>
  </si>
  <si>
    <t>*władze Urzędu uznały że do audytu nieudostepnią dowodów rejestracyjnych, dane pochodzą z ankiet i polis</t>
  </si>
  <si>
    <t>WFOLXXBFDL3M26617</t>
  </si>
  <si>
    <t>SUL352417X0013992</t>
  </si>
  <si>
    <t>2411902</t>
  </si>
  <si>
    <t>734719</t>
  </si>
  <si>
    <t>31035010350276</t>
  </si>
  <si>
    <t>pożarniczy</t>
  </si>
  <si>
    <t>30553</t>
  </si>
  <si>
    <t>Transporter T5 TDI</t>
  </si>
  <si>
    <t>osobowy</t>
  </si>
  <si>
    <t>WV2ZZZ7HZ8H015918</t>
  </si>
  <si>
    <t>ciężarowy</t>
  </si>
  <si>
    <t>SVL00721J10581101</t>
  </si>
  <si>
    <t>- gaśnice, agregaty: 15 szt.,
- hydranty zewnętrzne: 2 szt.,
- hydranty wewnętrzne: 4 szt.,</t>
  </si>
  <si>
    <t>- co najmniej 2 zamki wielozastawkowe w każdych drzwiach zewnętrznych,
- okratowane okna budynku (gabinet, biblioteka szkolna),
- alarm tylko na miejscu,
- monitoring zewnętrzny</t>
  </si>
  <si>
    <t>Plac zabaw I, Rębielice Króelwskie ul. Szkolna 1</t>
  </si>
  <si>
    <t>Plac zabaw II, Rębielice Króelwskie ul. Szkolna 1</t>
  </si>
  <si>
    <t>Budynek szkoły, Rębielice Królewskie, ul. Szkolna 1**</t>
  </si>
  <si>
    <t>Budynek przedszkola, Rębielice Królewskie, ul. Szkolna 1**</t>
  </si>
  <si>
    <t xml:space="preserve">*kosiarek rotacyjnych z UG nie wliczam do wolnobieżnych </t>
  </si>
  <si>
    <t>SKL04544100453509</t>
  </si>
  <si>
    <t>1979</t>
  </si>
  <si>
    <t>SKL0101000082</t>
  </si>
  <si>
    <t>07169</t>
  </si>
  <si>
    <t>Transit FT 330</t>
  </si>
  <si>
    <t>WFONXXTTFN7J55673</t>
  </si>
  <si>
    <t>Siedziba w budynku Urzędu, Zawady, ul. Częstochowska 6</t>
  </si>
  <si>
    <t>Magirus-Deutz</t>
  </si>
  <si>
    <t>49001343650000000</t>
  </si>
  <si>
    <t>WFONXXTTFNBL32589</t>
  </si>
  <si>
    <t>MI68M11EL</t>
  </si>
  <si>
    <t>4900023679</t>
  </si>
  <si>
    <t>Budynek przedszkola, Zawady ul. Szkolna 8a*</t>
  </si>
  <si>
    <t>stal, drewno</t>
  </si>
  <si>
    <t>2. Gminny Ośrodek Pomocy Społecznej</t>
  </si>
  <si>
    <t>**Żuk SKLMY68 jest w likwidacji</t>
  </si>
  <si>
    <t>Garaż</t>
  </si>
  <si>
    <t>Budynek szkoły (częściowo mieszkalny), Wąsosz Górny ul. Witosa 11*</t>
  </si>
  <si>
    <t>Budynek gospodarczy I</t>
  </si>
  <si>
    <t>odśnieżarka wirnikowa „LAWINA 2000” + wał C-50960</t>
  </si>
  <si>
    <t>kosiarka samojezdna YT-150 + zbiorn.</t>
  </si>
  <si>
    <t>Dz. VI Dk/67/1/95</t>
  </si>
  <si>
    <t>DZ. III k/4/1/2000</t>
  </si>
  <si>
    <t>Dz. VI Dk/67/1/2000</t>
  </si>
  <si>
    <t>Pompy ciepła</t>
  </si>
  <si>
    <t>Budynek świetlicy, Kamieńszczyzna</t>
  </si>
  <si>
    <t xml:space="preserve">Budynek strażnicy, Wąsosz Górny ul. Rynek 6 </t>
  </si>
  <si>
    <t>Budynek strażnicy (siedziba biblioteki), Popów ul. Strażacka 2*</t>
  </si>
  <si>
    <t>Siedziba w budynku strażnicy, Popów ul. Strażacka 2</t>
  </si>
  <si>
    <t>wykazany w zestawieniu UG</t>
  </si>
  <si>
    <t>3. Gminna Biblioteka Publiczna</t>
  </si>
  <si>
    <t>SKL07WX</t>
  </si>
  <si>
    <t>Budynek biurowy Urząd Gminy, Zawady ul. Częstochowska 6</t>
  </si>
  <si>
    <t xml:space="preserve">powojenny </t>
  </si>
  <si>
    <t>Budynek gospodarczy II **</t>
  </si>
  <si>
    <t>Garaż, Popów ul. Długosza 1*</t>
  </si>
  <si>
    <t xml:space="preserve">Gminny Zespół szkolno-Przedszkolny nr 3 </t>
  </si>
  <si>
    <t>Suma ubezpieczenia zadeklarowana przez Urząd Gminy</t>
  </si>
  <si>
    <t>- gaśnice, agregaty
- hydranty wewnętrzne,</t>
  </si>
  <si>
    <t>- okratowane okna budynku,
- MONITORING</t>
  </si>
  <si>
    <t>brak</t>
  </si>
  <si>
    <t>gaśnice</t>
  </si>
  <si>
    <t>kraty drzwi wejściowe wejście główne</t>
  </si>
  <si>
    <t>Budynek świetlicy, Dąbrowa</t>
  </si>
  <si>
    <t>Budynek mieszkalny Popów PCK 6</t>
  </si>
  <si>
    <t>18.</t>
  </si>
  <si>
    <t xml:space="preserve">Oczyszczalnia ścieków, Popów ul. Rzeczna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</si>
</sst>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#,##0\ _z_ł"/>
  </numFmts>
  <fonts count="1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2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u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rgb="FF101BFC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15" fillId="0" borderId="0" applyFont="0" applyFill="0" applyBorder="0" applyAlignment="0" applyProtection="0"/>
  </cellStyleXfs>
  <cellXfs count="143">
    <xf numFmtId="0" fontId="0" fillId="0" borderId="0" xfId="0"/>
    <xf numFmtId="0" fontId="3" fillId="0" borderId="5" xfId="3" applyFont="1" applyFill="1" applyBorder="1" applyAlignment="1">
      <alignment horizontal="center" vertical="center"/>
    </xf>
    <xf numFmtId="164" fontId="4" fillId="0" borderId="0" xfId="3" applyNumberFormat="1" applyFont="1" applyFill="1" applyBorder="1" applyAlignment="1">
      <alignment horizontal="left" vertical="center"/>
    </xf>
    <xf numFmtId="44" fontId="3" fillId="0" borderId="5" xfId="4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center" vertical="center"/>
    </xf>
    <xf numFmtId="0" fontId="2" fillId="0" borderId="5" xfId="3" applyFont="1" applyBorder="1" applyAlignment="1">
      <alignment horizontal="center" vertical="center"/>
    </xf>
    <xf numFmtId="49" fontId="2" fillId="0" borderId="5" xfId="3" applyNumberFormat="1" applyFont="1" applyBorder="1" applyAlignment="1">
      <alignment horizontal="center" vertical="center"/>
    </xf>
    <xf numFmtId="44" fontId="2" fillId="0" borderId="5" xfId="4" applyFont="1" applyBorder="1" applyAlignment="1">
      <alignment horizontal="center" vertical="center"/>
    </xf>
    <xf numFmtId="49" fontId="3" fillId="0" borderId="5" xfId="3" applyNumberFormat="1" applyFont="1" applyFill="1" applyBorder="1" applyAlignment="1">
      <alignment horizontal="center" vertical="center"/>
    </xf>
    <xf numFmtId="0" fontId="3" fillId="0" borderId="0" xfId="3" applyFont="1" applyBorder="1" applyAlignment="1">
      <alignment horizontal="center" vertical="center"/>
    </xf>
    <xf numFmtId="0" fontId="3" fillId="0" borderId="0" xfId="3" applyFont="1" applyBorder="1" applyAlignment="1">
      <alignment horizontal="left" vertical="center"/>
    </xf>
    <xf numFmtId="49" fontId="3" fillId="0" borderId="0" xfId="3" applyNumberFormat="1" applyFont="1" applyBorder="1" applyAlignment="1">
      <alignment horizontal="left" vertical="center"/>
    </xf>
    <xf numFmtId="0" fontId="2" fillId="0" borderId="5" xfId="3" applyFont="1" applyFill="1" applyBorder="1" applyAlignment="1">
      <alignment horizontal="center" vertical="center"/>
    </xf>
    <xf numFmtId="0" fontId="3" fillId="0" borderId="5" xfId="3" applyFont="1" applyFill="1" applyBorder="1" applyAlignment="1">
      <alignment horizontal="left" vertical="center"/>
    </xf>
    <xf numFmtId="0" fontId="6" fillId="0" borderId="5" xfId="3" applyFont="1" applyFill="1" applyBorder="1" applyAlignment="1">
      <alignment horizontal="left" vertical="center"/>
    </xf>
    <xf numFmtId="0" fontId="5" fillId="0" borderId="5" xfId="3" applyFont="1" applyFill="1" applyBorder="1" applyAlignment="1">
      <alignment horizontal="left" vertical="center"/>
    </xf>
    <xf numFmtId="0" fontId="8" fillId="0" borderId="0" xfId="0" applyFont="1"/>
    <xf numFmtId="0" fontId="1" fillId="0" borderId="5" xfId="3" applyFont="1" applyBorder="1" applyAlignment="1">
      <alignment vertical="center"/>
    </xf>
    <xf numFmtId="0" fontId="2" fillId="4" borderId="24" xfId="3" applyFont="1" applyFill="1" applyBorder="1" applyAlignment="1">
      <alignment vertical="center"/>
    </xf>
    <xf numFmtId="0" fontId="2" fillId="4" borderId="14" xfId="3" applyFont="1" applyFill="1" applyBorder="1" applyAlignment="1">
      <alignment vertical="center"/>
    </xf>
    <xf numFmtId="0" fontId="2" fillId="0" borderId="15" xfId="3" applyFont="1" applyBorder="1" applyAlignment="1">
      <alignment horizontal="center" vertical="center"/>
    </xf>
    <xf numFmtId="0" fontId="2" fillId="0" borderId="16" xfId="3" applyFont="1" applyBorder="1" applyAlignment="1">
      <alignment horizontal="center" vertical="center"/>
    </xf>
    <xf numFmtId="0" fontId="2" fillId="0" borderId="20" xfId="3" applyFont="1" applyBorder="1" applyAlignment="1">
      <alignment horizontal="center" vertical="center"/>
    </xf>
    <xf numFmtId="0" fontId="0" fillId="0" borderId="0" xfId="0" applyBorder="1"/>
    <xf numFmtId="0" fontId="1" fillId="0" borderId="5" xfId="3" applyFont="1" applyFill="1" applyBorder="1" applyAlignment="1">
      <alignment horizontal="center" vertical="center"/>
    </xf>
    <xf numFmtId="165" fontId="2" fillId="0" borderId="5" xfId="3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3" fillId="0" borderId="0" xfId="0" applyFont="1"/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3" fillId="0" borderId="0" xfId="3" applyBorder="1"/>
    <xf numFmtId="44" fontId="2" fillId="0" borderId="0" xfId="4" applyFont="1" applyBorder="1" applyAlignment="1">
      <alignment horizontal="center" vertical="center"/>
    </xf>
    <xf numFmtId="44" fontId="3" fillId="0" borderId="0" xfId="4" applyFont="1" applyBorder="1" applyAlignment="1">
      <alignment horizontal="center" vertical="center"/>
    </xf>
    <xf numFmtId="0" fontId="3" fillId="0" borderId="5" xfId="3" applyFont="1" applyBorder="1" applyAlignment="1">
      <alignment horizontal="center" vertical="center"/>
    </xf>
    <xf numFmtId="0" fontId="10" fillId="0" borderId="0" xfId="0" applyFont="1" applyBorder="1"/>
    <xf numFmtId="0" fontId="1" fillId="0" borderId="0" xfId="3" applyFont="1" applyBorder="1"/>
    <xf numFmtId="0" fontId="8" fillId="0" borderId="0" xfId="0" applyFont="1" applyBorder="1"/>
    <xf numFmtId="8" fontId="1" fillId="0" borderId="0" xfId="3" applyNumberFormat="1" applyFont="1" applyBorder="1" applyAlignment="1">
      <alignment vertical="center"/>
    </xf>
    <xf numFmtId="0" fontId="1" fillId="0" borderId="0" xfId="3" applyFont="1" applyBorder="1" applyAlignment="1">
      <alignment vertical="center"/>
    </xf>
    <xf numFmtId="0" fontId="2" fillId="0" borderId="5" xfId="3" applyFont="1" applyBorder="1" applyAlignment="1">
      <alignment horizontal="center" vertical="center" wrapText="1"/>
    </xf>
    <xf numFmtId="0" fontId="1" fillId="0" borderId="17" xfId="3" applyFont="1" applyBorder="1" applyAlignment="1">
      <alignment horizontal="center" vertical="center"/>
    </xf>
    <xf numFmtId="164" fontId="1" fillId="0" borderId="18" xfId="3" applyNumberFormat="1" applyFont="1" applyFill="1" applyBorder="1" applyAlignment="1">
      <alignment vertical="center"/>
    </xf>
    <xf numFmtId="0" fontId="1" fillId="0" borderId="5" xfId="3" applyFont="1" applyFill="1" applyBorder="1" applyAlignment="1">
      <alignment vertical="center"/>
    </xf>
    <xf numFmtId="164" fontId="1" fillId="2" borderId="18" xfId="3" applyNumberFormat="1" applyFont="1" applyFill="1" applyBorder="1" applyAlignment="1">
      <alignment vertical="center"/>
    </xf>
    <xf numFmtId="0" fontId="2" fillId="4" borderId="6" xfId="3" applyFont="1" applyFill="1" applyBorder="1" applyAlignment="1">
      <alignment horizontal="left" vertical="center"/>
    </xf>
    <xf numFmtId="0" fontId="1" fillId="0" borderId="5" xfId="3" applyFont="1" applyBorder="1" applyAlignment="1">
      <alignment horizontal="center" vertical="center"/>
    </xf>
    <xf numFmtId="0" fontId="1" fillId="0" borderId="5" xfId="3" applyFont="1" applyFill="1" applyBorder="1" applyAlignment="1">
      <alignment horizontal="left" vertical="center"/>
    </xf>
    <xf numFmtId="44" fontId="1" fillId="0" borderId="5" xfId="4" applyFont="1" applyFill="1" applyBorder="1" applyAlignment="1">
      <alignment horizontal="center" vertical="center"/>
    </xf>
    <xf numFmtId="0" fontId="13" fillId="0" borderId="0" xfId="0" applyNumberFormat="1" applyFont="1"/>
    <xf numFmtId="0" fontId="13" fillId="0" borderId="1" xfId="0" applyNumberFormat="1" applyFont="1" applyBorder="1" applyAlignment="1">
      <alignment horizontal="center" vertical="center"/>
    </xf>
    <xf numFmtId="0" fontId="0" fillId="0" borderId="0" xfId="0" applyNumberFormat="1"/>
    <xf numFmtId="49" fontId="14" fillId="0" borderId="1" xfId="0" applyNumberFormat="1" applyFont="1" applyBorder="1" applyAlignment="1">
      <alignment horizontal="left" vertical="center" wrapText="1"/>
    </xf>
    <xf numFmtId="0" fontId="14" fillId="0" borderId="1" xfId="0" applyNumberFormat="1" applyFont="1" applyBorder="1" applyAlignment="1">
      <alignment horizontal="left" vertical="center"/>
    </xf>
    <xf numFmtId="0" fontId="9" fillId="0" borderId="0" xfId="3" applyFont="1" applyBorder="1"/>
    <xf numFmtId="44" fontId="3" fillId="0" borderId="5" xfId="5" applyFont="1" applyFill="1" applyBorder="1" applyAlignment="1">
      <alignment horizontal="center" vertical="center"/>
    </xf>
    <xf numFmtId="44" fontId="2" fillId="4" borderId="24" xfId="5" applyFont="1" applyFill="1" applyBorder="1" applyAlignment="1">
      <alignment vertical="center"/>
    </xf>
    <xf numFmtId="44" fontId="3" fillId="0" borderId="5" xfId="5" applyFont="1" applyFill="1" applyBorder="1" applyAlignment="1">
      <alignment horizontal="left" vertical="center"/>
    </xf>
    <xf numFmtId="44" fontId="0" fillId="0" borderId="0" xfId="5" applyFont="1" applyBorder="1"/>
    <xf numFmtId="44" fontId="16" fillId="0" borderId="0" xfId="5" applyFont="1" applyBorder="1"/>
    <xf numFmtId="49" fontId="3" fillId="0" borderId="0" xfId="3" applyNumberFormat="1" applyFont="1" applyFill="1" applyBorder="1" applyAlignment="1">
      <alignment horizontal="center" vertical="center"/>
    </xf>
    <xf numFmtId="44" fontId="3" fillId="0" borderId="0" xfId="4" applyFont="1" applyFill="1" applyBorder="1" applyAlignment="1">
      <alignment horizontal="center" vertical="center"/>
    </xf>
    <xf numFmtId="44" fontId="8" fillId="0" borderId="0" xfId="5" applyFont="1" applyBorder="1"/>
    <xf numFmtId="0" fontId="1" fillId="0" borderId="23" xfId="3" applyFont="1" applyBorder="1" applyAlignment="1">
      <alignment horizontal="center" vertical="center"/>
    </xf>
    <xf numFmtId="44" fontId="1" fillId="0" borderId="0" xfId="5" applyFont="1" applyBorder="1"/>
    <xf numFmtId="49" fontId="14" fillId="0" borderId="1" xfId="0" applyNumberFormat="1" applyFont="1" applyBorder="1" applyAlignment="1">
      <alignment horizontal="left" vertical="center"/>
    </xf>
    <xf numFmtId="2" fontId="2" fillId="5" borderId="1" xfId="1" applyNumberFormat="1" applyFont="1" applyFill="1" applyBorder="1" applyAlignment="1">
      <alignment horizontal="center" vertical="center" wrapText="1"/>
    </xf>
    <xf numFmtId="0" fontId="2" fillId="5" borderId="1" xfId="1" applyNumberFormat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 wrapText="1"/>
    </xf>
    <xf numFmtId="0" fontId="1" fillId="5" borderId="11" xfId="1" applyFont="1" applyFill="1" applyBorder="1" applyAlignment="1">
      <alignment horizontal="center" vertical="center"/>
    </xf>
    <xf numFmtId="0" fontId="1" fillId="5" borderId="2" xfId="1" applyFont="1" applyFill="1" applyBorder="1" applyAlignment="1">
      <alignment horizontal="center" vertical="center"/>
    </xf>
    <xf numFmtId="0" fontId="1" fillId="5" borderId="25" xfId="1" applyFont="1" applyFill="1" applyBorder="1" applyAlignment="1">
      <alignment horizontal="center" vertical="center"/>
    </xf>
    <xf numFmtId="49" fontId="1" fillId="0" borderId="5" xfId="3" applyNumberFormat="1" applyFont="1" applyFill="1" applyBorder="1" applyAlignment="1">
      <alignment horizontal="center" vertical="center"/>
    </xf>
    <xf numFmtId="0" fontId="14" fillId="0" borderId="1" xfId="0" applyNumberFormat="1" applyFont="1" applyBorder="1" applyAlignment="1">
      <alignment horizontal="left" vertical="center" wrapText="1"/>
    </xf>
    <xf numFmtId="0" fontId="1" fillId="0" borderId="0" xfId="3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left" vertical="center"/>
    </xf>
    <xf numFmtId="0" fontId="1" fillId="0" borderId="7" xfId="3" applyFont="1" applyFill="1" applyBorder="1" applyAlignment="1">
      <alignment vertical="center"/>
    </xf>
    <xf numFmtId="164" fontId="1" fillId="0" borderId="8" xfId="3" applyNumberFormat="1" applyFont="1" applyFill="1" applyBorder="1" applyAlignment="1">
      <alignment vertical="center"/>
    </xf>
    <xf numFmtId="0" fontId="17" fillId="0" borderId="0" xfId="3" applyFont="1" applyBorder="1" applyAlignment="1">
      <alignment wrapText="1"/>
    </xf>
    <xf numFmtId="44" fontId="3" fillId="0" borderId="5" xfId="5" applyFont="1" applyFill="1" applyBorder="1" applyAlignment="1">
      <alignment horizontal="right" vertical="center"/>
    </xf>
    <xf numFmtId="0" fontId="3" fillId="0" borderId="5" xfId="3" applyFont="1" applyFill="1" applyBorder="1" applyAlignment="1">
      <alignment vertical="center"/>
    </xf>
    <xf numFmtId="0" fontId="0" fillId="0" borderId="14" xfId="0" applyBorder="1"/>
    <xf numFmtId="0" fontId="1" fillId="5" borderId="11" xfId="1" applyNumberFormat="1" applyFont="1" applyFill="1" applyBorder="1" applyAlignment="1">
      <alignment horizontal="center" vertical="center" wrapText="1"/>
    </xf>
    <xf numFmtId="44" fontId="1" fillId="0" borderId="14" xfId="4" applyFont="1" applyFill="1" applyBorder="1" applyAlignment="1">
      <alignment horizontal="center" vertical="center"/>
    </xf>
    <xf numFmtId="0" fontId="1" fillId="5" borderId="2" xfId="1" applyNumberFormat="1" applyFont="1" applyFill="1" applyBorder="1" applyAlignment="1">
      <alignment horizontal="center" vertical="center" wrapText="1"/>
    </xf>
    <xf numFmtId="0" fontId="2" fillId="5" borderId="12" xfId="1" applyFont="1" applyFill="1" applyBorder="1" applyAlignment="1">
      <alignment horizontal="center" vertical="center"/>
    </xf>
    <xf numFmtId="0" fontId="2" fillId="5" borderId="13" xfId="1" applyFont="1" applyFill="1" applyBorder="1" applyAlignment="1">
      <alignment horizontal="left" vertical="center"/>
    </xf>
    <xf numFmtId="164" fontId="2" fillId="5" borderId="13" xfId="1" applyNumberFormat="1" applyFont="1" applyFill="1" applyBorder="1" applyAlignment="1">
      <alignment horizontal="left" vertical="center"/>
    </xf>
    <xf numFmtId="2" fontId="1" fillId="5" borderId="13" xfId="1" applyNumberFormat="1" applyFont="1" applyFill="1" applyBorder="1" applyAlignment="1">
      <alignment horizontal="center" vertical="center"/>
    </xf>
    <xf numFmtId="0" fontId="1" fillId="5" borderId="4" xfId="1" applyNumberFormat="1" applyFont="1" applyFill="1" applyBorder="1" applyAlignment="1">
      <alignment horizontal="center" vertical="center" wrapText="1"/>
    </xf>
    <xf numFmtId="0" fontId="8" fillId="5" borderId="0" xfId="0" applyFont="1" applyFill="1" applyBorder="1"/>
    <xf numFmtId="164" fontId="2" fillId="5" borderId="1" xfId="1" applyNumberFormat="1" applyFont="1" applyFill="1" applyBorder="1" applyAlignment="1">
      <alignment horizontal="center" vertical="center" wrapText="1"/>
    </xf>
    <xf numFmtId="0" fontId="1" fillId="5" borderId="11" xfId="1" applyFont="1" applyFill="1" applyBorder="1" applyAlignment="1">
      <alignment vertical="center"/>
    </xf>
    <xf numFmtId="164" fontId="1" fillId="5" borderId="11" xfId="1" applyNumberFormat="1" applyFont="1" applyFill="1" applyBorder="1" applyAlignment="1">
      <alignment vertical="center"/>
    </xf>
    <xf numFmtId="2" fontId="1" fillId="5" borderId="11" xfId="1" applyNumberFormat="1" applyFont="1" applyFill="1" applyBorder="1" applyAlignment="1">
      <alignment horizontal="center" vertical="center"/>
    </xf>
    <xf numFmtId="0" fontId="1" fillId="5" borderId="2" xfId="1" applyFont="1" applyFill="1" applyBorder="1" applyAlignment="1">
      <alignment vertical="center"/>
    </xf>
    <xf numFmtId="164" fontId="1" fillId="5" borderId="2" xfId="1" applyNumberFormat="1" applyFont="1" applyFill="1" applyBorder="1" applyAlignment="1">
      <alignment vertical="center"/>
    </xf>
    <xf numFmtId="2" fontId="1" fillId="5" borderId="2" xfId="1" applyNumberFormat="1" applyFont="1" applyFill="1" applyBorder="1" applyAlignment="1">
      <alignment horizontal="center" vertical="center"/>
    </xf>
    <xf numFmtId="0" fontId="1" fillId="5" borderId="10" xfId="1" applyFont="1" applyFill="1" applyBorder="1" applyAlignment="1">
      <alignment vertical="center"/>
    </xf>
    <xf numFmtId="164" fontId="1" fillId="5" borderId="10" xfId="1" applyNumberFormat="1" applyFont="1" applyFill="1" applyBorder="1" applyAlignment="1">
      <alignment vertical="center"/>
    </xf>
    <xf numFmtId="2" fontId="1" fillId="5" borderId="10" xfId="1" applyNumberFormat="1" applyFont="1" applyFill="1" applyBorder="1" applyAlignment="1">
      <alignment horizontal="center" vertical="center"/>
    </xf>
    <xf numFmtId="0" fontId="1" fillId="5" borderId="10" xfId="1" applyNumberFormat="1" applyFont="1" applyFill="1" applyBorder="1" applyAlignment="1">
      <alignment horizontal="center" vertical="center" wrapText="1"/>
    </xf>
    <xf numFmtId="0" fontId="1" fillId="5" borderId="10" xfId="1" applyFont="1" applyFill="1" applyBorder="1" applyAlignment="1">
      <alignment horizontal="center" vertical="center"/>
    </xf>
    <xf numFmtId="0" fontId="1" fillId="5" borderId="21" xfId="1" applyFont="1" applyFill="1" applyBorder="1" applyAlignment="1">
      <alignment vertical="center"/>
    </xf>
    <xf numFmtId="164" fontId="1" fillId="5" borderId="21" xfId="1" applyNumberFormat="1" applyFont="1" applyFill="1" applyBorder="1" applyAlignment="1">
      <alignment horizontal="right" vertical="center"/>
    </xf>
    <xf numFmtId="2" fontId="1" fillId="5" borderId="21" xfId="1" applyNumberFormat="1" applyFont="1" applyFill="1" applyBorder="1" applyAlignment="1">
      <alignment horizontal="center" vertical="center"/>
    </xf>
    <xf numFmtId="0" fontId="1" fillId="5" borderId="21" xfId="1" applyNumberFormat="1" applyFont="1" applyFill="1" applyBorder="1" applyAlignment="1">
      <alignment horizontal="center" vertical="center" wrapText="1"/>
    </xf>
    <xf numFmtId="0" fontId="1" fillId="5" borderId="21" xfId="1" applyFont="1" applyFill="1" applyBorder="1" applyAlignment="1">
      <alignment horizontal="center" vertical="center"/>
    </xf>
    <xf numFmtId="0" fontId="1" fillId="5" borderId="0" xfId="1" applyFont="1" applyFill="1" applyBorder="1"/>
    <xf numFmtId="0" fontId="1" fillId="5" borderId="0" xfId="1" applyFont="1" applyFill="1" applyBorder="1" applyAlignment="1">
      <alignment vertical="center"/>
    </xf>
    <xf numFmtId="164" fontId="1" fillId="5" borderId="0" xfId="1" applyNumberFormat="1" applyFont="1" applyFill="1" applyBorder="1" applyAlignment="1">
      <alignment vertical="center"/>
    </xf>
    <xf numFmtId="0" fontId="1" fillId="5" borderId="0" xfId="1" applyFont="1" applyFill="1" applyBorder="1" applyAlignment="1">
      <alignment wrapText="1"/>
    </xf>
    <xf numFmtId="164" fontId="1" fillId="5" borderId="11" xfId="1" applyNumberFormat="1" applyFont="1" applyFill="1" applyBorder="1" applyAlignment="1">
      <alignment horizontal="left" vertical="center"/>
    </xf>
    <xf numFmtId="0" fontId="1" fillId="5" borderId="0" xfId="1" applyFont="1" applyFill="1" applyBorder="1" applyAlignment="1">
      <alignment horizontal="left" vertical="center"/>
    </xf>
    <xf numFmtId="0" fontId="1" fillId="5" borderId="0" xfId="1" applyFont="1" applyFill="1" applyBorder="1" applyAlignment="1">
      <alignment vertical="center" wrapText="1"/>
    </xf>
    <xf numFmtId="164" fontId="1" fillId="5" borderId="21" xfId="1" applyNumberFormat="1" applyFont="1" applyFill="1" applyBorder="1" applyAlignment="1">
      <alignment vertical="center"/>
    </xf>
    <xf numFmtId="0" fontId="1" fillId="5" borderId="2" xfId="1" applyFont="1" applyFill="1" applyBorder="1" applyAlignment="1">
      <alignment horizontal="left" vertical="center"/>
    </xf>
    <xf numFmtId="164" fontId="1" fillId="5" borderId="2" xfId="1" applyNumberFormat="1" applyFont="1" applyFill="1" applyBorder="1" applyAlignment="1">
      <alignment horizontal="right" vertical="center"/>
    </xf>
    <xf numFmtId="164" fontId="1" fillId="5" borderId="11" xfId="1" applyNumberFormat="1" applyFont="1" applyFill="1" applyBorder="1" applyAlignment="1">
      <alignment horizontal="right" vertical="center"/>
    </xf>
    <xf numFmtId="164" fontId="2" fillId="5" borderId="3" xfId="1" applyNumberFormat="1" applyFont="1" applyFill="1" applyBorder="1" applyAlignment="1">
      <alignment horizontal="center" vertical="center" wrapText="1"/>
    </xf>
    <xf numFmtId="0" fontId="1" fillId="5" borderId="26" xfId="1" applyFont="1" applyFill="1" applyBorder="1" applyAlignment="1">
      <alignment vertical="center"/>
    </xf>
    <xf numFmtId="164" fontId="1" fillId="5" borderId="5" xfId="1" applyNumberFormat="1" applyFont="1" applyFill="1" applyBorder="1" applyAlignment="1">
      <alignment vertical="center"/>
    </xf>
    <xf numFmtId="0" fontId="1" fillId="5" borderId="19" xfId="1" applyFont="1" applyFill="1" applyBorder="1" applyAlignment="1">
      <alignment vertical="center"/>
    </xf>
    <xf numFmtId="0" fontId="1" fillId="5" borderId="25" xfId="1" applyFont="1" applyFill="1" applyBorder="1" applyAlignment="1">
      <alignment vertical="center"/>
    </xf>
    <xf numFmtId="164" fontId="8" fillId="5" borderId="0" xfId="0" applyNumberFormat="1" applyFont="1" applyFill="1" applyBorder="1"/>
    <xf numFmtId="0" fontId="8" fillId="5" borderId="0" xfId="0" applyFont="1" applyFill="1" applyBorder="1" applyAlignment="1">
      <alignment wrapText="1"/>
    </xf>
    <xf numFmtId="0" fontId="2" fillId="5" borderId="1" xfId="1" applyFont="1" applyFill="1" applyBorder="1" applyAlignment="1">
      <alignment horizontal="center" vertical="center"/>
    </xf>
    <xf numFmtId="164" fontId="1" fillId="5" borderId="3" xfId="1" applyNumberFormat="1" applyFont="1" applyFill="1" applyBorder="1" applyAlignment="1">
      <alignment horizontal="right" vertical="center"/>
    </xf>
    <xf numFmtId="164" fontId="1" fillId="5" borderId="25" xfId="1" applyNumberFormat="1" applyFont="1" applyFill="1" applyBorder="1" applyAlignment="1">
      <alignment horizontal="right" vertical="center"/>
    </xf>
    <xf numFmtId="2" fontId="1" fillId="5" borderId="3" xfId="1" applyNumberFormat="1" applyFont="1" applyFill="1" applyBorder="1" applyAlignment="1">
      <alignment horizontal="center" vertical="center"/>
    </xf>
    <xf numFmtId="2" fontId="1" fillId="5" borderId="25" xfId="1" applyNumberFormat="1" applyFont="1" applyFill="1" applyBorder="1" applyAlignment="1">
      <alignment horizontal="center" vertical="center"/>
    </xf>
    <xf numFmtId="0" fontId="2" fillId="3" borderId="17" xfId="3" applyFont="1" applyFill="1" applyBorder="1" applyAlignment="1">
      <alignment horizontal="center" vertical="center"/>
    </xf>
    <xf numFmtId="0" fontId="2" fillId="3" borderId="5" xfId="3" applyFont="1" applyFill="1" applyBorder="1" applyAlignment="1">
      <alignment horizontal="center" vertical="center"/>
    </xf>
    <xf numFmtId="0" fontId="2" fillId="3" borderId="18" xfId="3" applyFont="1" applyFill="1" applyBorder="1" applyAlignment="1">
      <alignment horizontal="center" vertical="center"/>
    </xf>
    <xf numFmtId="0" fontId="2" fillId="3" borderId="19" xfId="3" applyFont="1" applyFill="1" applyBorder="1" applyAlignment="1">
      <alignment horizontal="center" vertical="center" wrapText="1"/>
    </xf>
    <xf numFmtId="0" fontId="2" fillId="3" borderId="24" xfId="3" applyFont="1" applyFill="1" applyBorder="1" applyAlignment="1">
      <alignment horizontal="center" vertical="center" wrapText="1"/>
    </xf>
    <xf numFmtId="0" fontId="2" fillId="3" borderId="22" xfId="3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 wrapText="1"/>
    </xf>
    <xf numFmtId="49" fontId="14" fillId="0" borderId="9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</cellXfs>
  <cellStyles count="6">
    <cellStyle name="Normalny" xfId="0" builtinId="0"/>
    <cellStyle name="Normalny 2" xfId="1"/>
    <cellStyle name="Normalny 3" xfId="3"/>
    <cellStyle name="Walutowy" xfId="5" builtinId="4"/>
    <cellStyle name="Walutowy 2" xfId="2"/>
    <cellStyle name="Walutowy 3" xfId="4"/>
  </cellStyles>
  <dxfs count="0"/>
  <tableStyles count="0" defaultTableStyle="TableStyleMedium2" defaultPivotStyle="PivotStyleLight16"/>
  <colors>
    <mruColors>
      <color rgb="FF00CCFF"/>
      <color rgb="FFCC04C2"/>
      <color rgb="FF101BFC"/>
      <color rgb="FF11F0FB"/>
      <color rgb="FF99CCFF"/>
      <color rgb="FFFFFFFF"/>
      <color rgb="FF66FFFF"/>
      <color rgb="FF11A2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97"/>
  <sheetViews>
    <sheetView topLeftCell="A16" zoomScale="85" zoomScaleNormal="85" workbookViewId="0">
      <selection activeCell="B16" sqref="B16"/>
    </sheetView>
  </sheetViews>
  <sheetFormatPr defaultRowHeight="15" x14ac:dyDescent="0.25"/>
  <cols>
    <col min="1" max="1" width="4.7109375" style="90" bestFit="1" customWidth="1"/>
    <col min="2" max="2" width="62.140625" style="90" customWidth="1"/>
    <col min="3" max="3" width="36.42578125" style="124" customWidth="1"/>
    <col min="4" max="4" width="17.140625" style="90" customWidth="1"/>
    <col min="5" max="5" width="13.85546875" style="125" customWidth="1"/>
    <col min="6" max="6" width="12.85546875" style="90" customWidth="1"/>
    <col min="7" max="7" width="11.140625" style="90" customWidth="1"/>
    <col min="8" max="8" width="14.140625" style="90" customWidth="1"/>
    <col min="9" max="9" width="11.140625" style="90" customWidth="1"/>
    <col min="10" max="16384" width="9.140625" style="90"/>
  </cols>
  <sheetData>
    <row r="1" spans="1:9" ht="16.5" thickTop="1" thickBot="1" x14ac:dyDescent="0.3">
      <c r="A1" s="85" t="s">
        <v>1</v>
      </c>
      <c r="B1" s="86" t="s">
        <v>60</v>
      </c>
      <c r="C1" s="87"/>
      <c r="D1" s="88"/>
      <c r="E1" s="89"/>
      <c r="F1" s="126" t="s">
        <v>17</v>
      </c>
      <c r="G1" s="126"/>
      <c r="H1" s="126"/>
      <c r="I1" s="126"/>
    </row>
    <row r="2" spans="1:9" ht="60.75" customHeight="1" thickTop="1" thickBot="1" x14ac:dyDescent="0.3">
      <c r="A2" s="67" t="s">
        <v>0</v>
      </c>
      <c r="B2" s="67" t="s">
        <v>18</v>
      </c>
      <c r="C2" s="91" t="s">
        <v>235</v>
      </c>
      <c r="D2" s="65" t="s">
        <v>19</v>
      </c>
      <c r="E2" s="66" t="s">
        <v>20</v>
      </c>
      <c r="F2" s="67" t="s">
        <v>21</v>
      </c>
      <c r="G2" s="67" t="s">
        <v>22</v>
      </c>
      <c r="H2" s="67" t="s">
        <v>23</v>
      </c>
      <c r="I2" s="68" t="s">
        <v>24</v>
      </c>
    </row>
    <row r="3" spans="1:9" ht="15.75" thickTop="1" x14ac:dyDescent="0.25">
      <c r="A3" s="69" t="s">
        <v>1</v>
      </c>
      <c r="B3" s="92" t="s">
        <v>230</v>
      </c>
      <c r="C3" s="93">
        <v>1500000</v>
      </c>
      <c r="D3" s="94">
        <v>1786.9</v>
      </c>
      <c r="E3" s="82" t="s">
        <v>231</v>
      </c>
      <c r="F3" s="69" t="s">
        <v>153</v>
      </c>
      <c r="G3" s="69" t="s">
        <v>54</v>
      </c>
      <c r="H3" s="69" t="s">
        <v>54</v>
      </c>
      <c r="I3" s="69" t="s">
        <v>54</v>
      </c>
    </row>
    <row r="4" spans="1:9" x14ac:dyDescent="0.25">
      <c r="A4" s="70" t="s">
        <v>2</v>
      </c>
      <c r="B4" s="95" t="s">
        <v>224</v>
      </c>
      <c r="C4" s="96">
        <v>54201.29</v>
      </c>
      <c r="D4" s="97">
        <v>327.60000000000002</v>
      </c>
      <c r="E4" s="84" t="s">
        <v>231</v>
      </c>
      <c r="F4" s="70" t="s">
        <v>153</v>
      </c>
      <c r="G4" s="70" t="s">
        <v>54</v>
      </c>
      <c r="H4" s="70" t="s">
        <v>54</v>
      </c>
      <c r="I4" s="70" t="s">
        <v>54</v>
      </c>
    </row>
    <row r="5" spans="1:9" x14ac:dyDescent="0.25">
      <c r="A5" s="70" t="s">
        <v>3</v>
      </c>
      <c r="B5" s="95" t="s">
        <v>164</v>
      </c>
      <c r="C5" s="96">
        <v>119920.81</v>
      </c>
      <c r="D5" s="97">
        <v>252.6</v>
      </c>
      <c r="E5" s="84" t="s">
        <v>231</v>
      </c>
      <c r="F5" s="70" t="s">
        <v>153</v>
      </c>
      <c r="G5" s="70" t="s">
        <v>54</v>
      </c>
      <c r="H5" s="70" t="s">
        <v>54</v>
      </c>
      <c r="I5" s="70" t="s">
        <v>54</v>
      </c>
    </row>
    <row r="6" spans="1:9" x14ac:dyDescent="0.25">
      <c r="A6" s="70" t="s">
        <v>4</v>
      </c>
      <c r="B6" s="95" t="s">
        <v>165</v>
      </c>
      <c r="C6" s="96">
        <v>220680.04</v>
      </c>
      <c r="D6" s="97">
        <v>280.60000000000002</v>
      </c>
      <c r="E6" s="84" t="s">
        <v>231</v>
      </c>
      <c r="F6" s="70" t="s">
        <v>153</v>
      </c>
      <c r="G6" s="70" t="s">
        <v>54</v>
      </c>
      <c r="H6" s="70" t="s">
        <v>54</v>
      </c>
      <c r="I6" s="70" t="s">
        <v>54</v>
      </c>
    </row>
    <row r="7" spans="1:9" x14ac:dyDescent="0.25">
      <c r="A7" s="70" t="s">
        <v>5</v>
      </c>
      <c r="B7" s="95" t="s">
        <v>166</v>
      </c>
      <c r="C7" s="96">
        <v>243977.93</v>
      </c>
      <c r="D7" s="97">
        <v>224.6</v>
      </c>
      <c r="E7" s="84" t="s">
        <v>231</v>
      </c>
      <c r="F7" s="70" t="s">
        <v>153</v>
      </c>
      <c r="G7" s="70" t="s">
        <v>54</v>
      </c>
      <c r="H7" s="70" t="s">
        <v>54</v>
      </c>
      <c r="I7" s="70" t="s">
        <v>54</v>
      </c>
    </row>
    <row r="8" spans="1:9" x14ac:dyDescent="0.25">
      <c r="A8" s="70" t="s">
        <v>6</v>
      </c>
      <c r="B8" s="95" t="s">
        <v>167</v>
      </c>
      <c r="C8" s="96">
        <v>139215.21</v>
      </c>
      <c r="D8" s="97">
        <v>725.7</v>
      </c>
      <c r="E8" s="84" t="s">
        <v>231</v>
      </c>
      <c r="F8" s="70" t="s">
        <v>153</v>
      </c>
      <c r="G8" s="70" t="s">
        <v>54</v>
      </c>
      <c r="H8" s="70" t="s">
        <v>54</v>
      </c>
      <c r="I8" s="70" t="s">
        <v>54</v>
      </c>
    </row>
    <row r="9" spans="1:9" x14ac:dyDescent="0.25">
      <c r="A9" s="70" t="s">
        <v>7</v>
      </c>
      <c r="B9" s="95" t="s">
        <v>225</v>
      </c>
      <c r="C9" s="96">
        <v>850000</v>
      </c>
      <c r="D9" s="97">
        <v>765</v>
      </c>
      <c r="E9" s="84" t="s">
        <v>231</v>
      </c>
      <c r="F9" s="70" t="s">
        <v>153</v>
      </c>
      <c r="G9" s="70" t="s">
        <v>54</v>
      </c>
      <c r="H9" s="70" t="s">
        <v>54</v>
      </c>
      <c r="I9" s="70" t="s">
        <v>54</v>
      </c>
    </row>
    <row r="10" spans="1:9" x14ac:dyDescent="0.25">
      <c r="A10" s="70" t="s">
        <v>8</v>
      </c>
      <c r="B10" s="95" t="s">
        <v>168</v>
      </c>
      <c r="C10" s="96">
        <v>4343.2700000000004</v>
      </c>
      <c r="D10" s="97">
        <v>126.7</v>
      </c>
      <c r="E10" s="84" t="s">
        <v>231</v>
      </c>
      <c r="F10" s="70" t="s">
        <v>153</v>
      </c>
      <c r="G10" s="70" t="s">
        <v>54</v>
      </c>
      <c r="H10" s="70" t="s">
        <v>54</v>
      </c>
      <c r="I10" s="70" t="s">
        <v>54</v>
      </c>
    </row>
    <row r="11" spans="1:9" x14ac:dyDescent="0.25">
      <c r="A11" s="70" t="s">
        <v>9</v>
      </c>
      <c r="B11" s="95" t="s">
        <v>169</v>
      </c>
      <c r="C11" s="96">
        <v>24375.67</v>
      </c>
      <c r="D11" s="97">
        <v>175.4</v>
      </c>
      <c r="E11" s="84" t="s">
        <v>231</v>
      </c>
      <c r="F11" s="70" t="s">
        <v>153</v>
      </c>
      <c r="G11" s="70" t="s">
        <v>54</v>
      </c>
      <c r="H11" s="70" t="s">
        <v>54</v>
      </c>
      <c r="I11" s="70" t="s">
        <v>54</v>
      </c>
    </row>
    <row r="12" spans="1:9" x14ac:dyDescent="0.25">
      <c r="A12" s="70" t="s">
        <v>10</v>
      </c>
      <c r="B12" s="95" t="s">
        <v>170</v>
      </c>
      <c r="C12" s="96">
        <v>20013.310000000001</v>
      </c>
      <c r="D12" s="97">
        <v>229.3</v>
      </c>
      <c r="E12" s="84" t="s">
        <v>231</v>
      </c>
      <c r="F12" s="70" t="s">
        <v>153</v>
      </c>
      <c r="G12" s="70" t="s">
        <v>54</v>
      </c>
      <c r="H12" s="70" t="s">
        <v>54</v>
      </c>
      <c r="I12" s="70" t="s">
        <v>54</v>
      </c>
    </row>
    <row r="13" spans="1:9" x14ac:dyDescent="0.25">
      <c r="A13" s="70" t="s">
        <v>11</v>
      </c>
      <c r="B13" s="95" t="s">
        <v>171</v>
      </c>
      <c r="C13" s="96">
        <v>28886.71</v>
      </c>
      <c r="D13" s="97">
        <v>223.4</v>
      </c>
      <c r="E13" s="84" t="s">
        <v>231</v>
      </c>
      <c r="F13" s="70" t="s">
        <v>153</v>
      </c>
      <c r="G13" s="70" t="s">
        <v>54</v>
      </c>
      <c r="H13" s="70" t="s">
        <v>54</v>
      </c>
      <c r="I13" s="70" t="s">
        <v>54</v>
      </c>
    </row>
    <row r="14" spans="1:9" x14ac:dyDescent="0.25">
      <c r="A14" s="70" t="s">
        <v>12</v>
      </c>
      <c r="B14" s="98" t="s">
        <v>223</v>
      </c>
      <c r="C14" s="99">
        <v>66962.600000000006</v>
      </c>
      <c r="D14" s="100">
        <v>82.8</v>
      </c>
      <c r="E14" s="101">
        <v>2013</v>
      </c>
      <c r="F14" s="70" t="s">
        <v>153</v>
      </c>
      <c r="G14" s="70" t="s">
        <v>54</v>
      </c>
      <c r="H14" s="70" t="s">
        <v>54</v>
      </c>
      <c r="I14" s="70" t="s">
        <v>54</v>
      </c>
    </row>
    <row r="15" spans="1:9" x14ac:dyDescent="0.25">
      <c r="A15" s="70" t="s">
        <v>13</v>
      </c>
      <c r="B15" s="98" t="s">
        <v>242</v>
      </c>
      <c r="C15" s="99">
        <v>29805.34</v>
      </c>
      <c r="D15" s="100"/>
      <c r="E15" s="101"/>
      <c r="F15" s="102"/>
      <c r="G15" s="102"/>
      <c r="H15" s="102"/>
      <c r="I15" s="102"/>
    </row>
    <row r="16" spans="1:9" x14ac:dyDescent="0.25">
      <c r="A16" s="70" t="s">
        <v>35</v>
      </c>
      <c r="B16" s="98" t="s">
        <v>241</v>
      </c>
      <c r="C16" s="99">
        <v>85568.11</v>
      </c>
      <c r="D16" s="100"/>
      <c r="E16" s="101"/>
      <c r="F16" s="102"/>
      <c r="G16" s="102"/>
      <c r="H16" s="102"/>
      <c r="I16" s="102"/>
    </row>
    <row r="17" spans="1:12" x14ac:dyDescent="0.25">
      <c r="A17" s="70" t="s">
        <v>36</v>
      </c>
      <c r="B17" s="95" t="s">
        <v>244</v>
      </c>
      <c r="C17" s="96">
        <v>650000</v>
      </c>
      <c r="D17" s="97"/>
      <c r="E17" s="101">
        <v>2005</v>
      </c>
      <c r="F17" s="102"/>
      <c r="G17" s="102"/>
      <c r="H17" s="102"/>
      <c r="I17" s="102"/>
    </row>
    <row r="18" spans="1:12" x14ac:dyDescent="0.25">
      <c r="A18" s="70" t="s">
        <v>42</v>
      </c>
      <c r="B18" s="98" t="s">
        <v>222</v>
      </c>
      <c r="C18" s="99">
        <f>432073.31</f>
        <v>432073.31</v>
      </c>
      <c r="D18" s="100"/>
      <c r="E18" s="101"/>
      <c r="F18" s="102"/>
      <c r="G18" s="102"/>
      <c r="H18" s="102"/>
      <c r="I18" s="102"/>
    </row>
    <row r="19" spans="1:12" x14ac:dyDescent="0.25">
      <c r="A19" s="70" t="s">
        <v>43</v>
      </c>
      <c r="B19" s="98" t="s">
        <v>152</v>
      </c>
      <c r="C19" s="99">
        <v>16635.400000000001</v>
      </c>
      <c r="D19" s="100"/>
      <c r="E19" s="101"/>
      <c r="F19" s="102"/>
      <c r="G19" s="102"/>
      <c r="H19" s="102"/>
      <c r="I19" s="102"/>
    </row>
    <row r="20" spans="1:12" ht="15.75" thickBot="1" x14ac:dyDescent="0.3">
      <c r="A20" s="70" t="s">
        <v>243</v>
      </c>
      <c r="B20" s="103" t="s">
        <v>25</v>
      </c>
      <c r="C20" s="104">
        <f>144302.03+25913.78+110917.58+40547.9+824661.62</f>
        <v>1146342.9100000001</v>
      </c>
      <c r="D20" s="105"/>
      <c r="E20" s="106"/>
      <c r="F20" s="107"/>
      <c r="G20" s="107"/>
      <c r="H20" s="107"/>
      <c r="I20" s="107"/>
    </row>
    <row r="21" spans="1:12" ht="15.75" thickTop="1" x14ac:dyDescent="0.25">
      <c r="A21" s="108"/>
      <c r="B21" s="109"/>
      <c r="C21" s="110"/>
      <c r="D21" s="108"/>
      <c r="E21" s="111"/>
      <c r="F21" s="108"/>
      <c r="G21" s="108"/>
      <c r="H21" s="108"/>
      <c r="I21" s="108"/>
    </row>
    <row r="22" spans="1:12" x14ac:dyDescent="0.25">
      <c r="A22" s="108"/>
      <c r="B22" s="109"/>
      <c r="C22" s="110"/>
      <c r="D22" s="108"/>
      <c r="E22" s="111"/>
      <c r="F22" s="108"/>
      <c r="G22" s="108"/>
      <c r="H22" s="108"/>
      <c r="I22" s="108"/>
    </row>
    <row r="23" spans="1:12" x14ac:dyDescent="0.25">
      <c r="A23" s="108"/>
      <c r="B23" s="109"/>
      <c r="C23" s="110"/>
      <c r="D23" s="108"/>
      <c r="E23" s="111"/>
      <c r="F23" s="108"/>
      <c r="G23" s="108"/>
      <c r="H23" s="108"/>
      <c r="I23" s="108"/>
    </row>
    <row r="24" spans="1:12" ht="15.75" thickBot="1" x14ac:dyDescent="0.3">
      <c r="A24" s="108"/>
      <c r="B24" s="109"/>
      <c r="C24" s="110"/>
      <c r="D24" s="108"/>
      <c r="E24" s="111"/>
      <c r="F24" s="108"/>
      <c r="G24" s="108"/>
      <c r="H24" s="108"/>
      <c r="I24" s="108"/>
    </row>
    <row r="25" spans="1:12" ht="16.5" thickTop="1" thickBot="1" x14ac:dyDescent="0.3">
      <c r="A25" s="85" t="s">
        <v>2</v>
      </c>
      <c r="B25" s="86" t="s">
        <v>67</v>
      </c>
      <c r="C25" s="87"/>
      <c r="D25" s="88"/>
      <c r="E25" s="89"/>
      <c r="F25" s="126" t="s">
        <v>17</v>
      </c>
      <c r="G25" s="126"/>
      <c r="H25" s="126"/>
      <c r="I25" s="126"/>
    </row>
    <row r="26" spans="1:12" ht="60" customHeight="1" thickTop="1" thickBot="1" x14ac:dyDescent="0.3">
      <c r="A26" s="67" t="s">
        <v>0</v>
      </c>
      <c r="B26" s="67" t="s">
        <v>18</v>
      </c>
      <c r="C26" s="91" t="s">
        <v>235</v>
      </c>
      <c r="D26" s="65" t="s">
        <v>19</v>
      </c>
      <c r="E26" s="66" t="s">
        <v>20</v>
      </c>
      <c r="F26" s="67" t="s">
        <v>21</v>
      </c>
      <c r="G26" s="67" t="s">
        <v>22</v>
      </c>
      <c r="H26" s="67" t="s">
        <v>23</v>
      </c>
      <c r="I26" s="68" t="s">
        <v>24</v>
      </c>
    </row>
    <row r="27" spans="1:12" ht="15.75" thickTop="1" x14ac:dyDescent="0.25">
      <c r="A27" s="69" t="s">
        <v>1</v>
      </c>
      <c r="B27" s="92" t="s">
        <v>204</v>
      </c>
      <c r="C27" s="112" t="s">
        <v>227</v>
      </c>
      <c r="D27" s="94"/>
      <c r="E27" s="82"/>
      <c r="F27" s="69"/>
      <c r="G27" s="69"/>
      <c r="H27" s="69"/>
      <c r="I27" s="69"/>
    </row>
    <row r="28" spans="1:12" ht="15.75" thickBot="1" x14ac:dyDescent="0.3">
      <c r="A28" s="107" t="s">
        <v>2</v>
      </c>
      <c r="B28" s="103" t="s">
        <v>25</v>
      </c>
      <c r="C28" s="104">
        <v>14766.4</v>
      </c>
      <c r="D28" s="105"/>
      <c r="E28" s="106"/>
      <c r="F28" s="107"/>
      <c r="G28" s="107"/>
      <c r="H28" s="107"/>
      <c r="I28" s="107"/>
    </row>
    <row r="29" spans="1:12" ht="15.75" thickTop="1" x14ac:dyDescent="0.25">
      <c r="A29" s="113"/>
      <c r="B29" s="109"/>
      <c r="C29" s="110"/>
      <c r="D29" s="109"/>
      <c r="E29" s="114"/>
      <c r="F29" s="109"/>
      <c r="G29" s="109"/>
      <c r="H29" s="109"/>
      <c r="I29" s="109"/>
      <c r="J29" s="109"/>
      <c r="K29" s="109"/>
      <c r="L29" s="109"/>
    </row>
    <row r="30" spans="1:12" ht="15.75" customHeight="1" thickBot="1" x14ac:dyDescent="0.3">
      <c r="A30" s="109"/>
      <c r="B30" s="109"/>
      <c r="C30" s="110"/>
      <c r="D30" s="109"/>
      <c r="E30" s="114"/>
      <c r="F30" s="109"/>
      <c r="G30" s="109"/>
      <c r="H30" s="109"/>
      <c r="I30" s="109"/>
      <c r="J30" s="109"/>
      <c r="K30" s="109"/>
      <c r="L30" s="109"/>
    </row>
    <row r="31" spans="1:12" ht="15.75" customHeight="1" thickTop="1" thickBot="1" x14ac:dyDescent="0.3">
      <c r="A31" s="85" t="s">
        <v>3</v>
      </c>
      <c r="B31" s="86" t="s">
        <v>68</v>
      </c>
      <c r="C31" s="87"/>
      <c r="D31" s="88"/>
      <c r="E31" s="89"/>
      <c r="F31" s="126" t="s">
        <v>17</v>
      </c>
      <c r="G31" s="126"/>
      <c r="H31" s="126"/>
      <c r="I31" s="126"/>
      <c r="J31" s="109"/>
      <c r="K31" s="109"/>
      <c r="L31" s="109"/>
    </row>
    <row r="32" spans="1:12" ht="60" customHeight="1" thickTop="1" thickBot="1" x14ac:dyDescent="0.3">
      <c r="A32" s="67" t="s">
        <v>0</v>
      </c>
      <c r="B32" s="67" t="s">
        <v>18</v>
      </c>
      <c r="C32" s="91" t="s">
        <v>235</v>
      </c>
      <c r="D32" s="65" t="s">
        <v>19</v>
      </c>
      <c r="E32" s="66" t="s">
        <v>20</v>
      </c>
      <c r="F32" s="67" t="s">
        <v>21</v>
      </c>
      <c r="G32" s="67" t="s">
        <v>22</v>
      </c>
      <c r="H32" s="67" t="s">
        <v>23</v>
      </c>
      <c r="I32" s="68" t="s">
        <v>24</v>
      </c>
      <c r="J32" s="109"/>
      <c r="K32" s="109"/>
      <c r="L32" s="109"/>
    </row>
    <row r="33" spans="1:12" ht="15.75" customHeight="1" thickTop="1" x14ac:dyDescent="0.25">
      <c r="A33" s="69" t="s">
        <v>1</v>
      </c>
      <c r="B33" s="92" t="s">
        <v>226</v>
      </c>
      <c r="C33" s="112" t="s">
        <v>227</v>
      </c>
      <c r="D33" s="94"/>
      <c r="E33" s="82"/>
      <c r="F33" s="69"/>
      <c r="G33" s="69"/>
      <c r="H33" s="69"/>
      <c r="I33" s="69"/>
      <c r="J33" s="109"/>
      <c r="K33" s="109"/>
      <c r="L33" s="109"/>
    </row>
    <row r="34" spans="1:12" ht="15.75" customHeight="1" thickBot="1" x14ac:dyDescent="0.3">
      <c r="A34" s="107" t="s">
        <v>2</v>
      </c>
      <c r="B34" s="103" t="s">
        <v>149</v>
      </c>
      <c r="C34" s="115">
        <v>0</v>
      </c>
      <c r="D34" s="105"/>
      <c r="E34" s="106"/>
      <c r="F34" s="107"/>
      <c r="G34" s="107"/>
      <c r="H34" s="107"/>
      <c r="I34" s="107"/>
      <c r="J34" s="109"/>
      <c r="K34" s="109"/>
      <c r="L34" s="109"/>
    </row>
    <row r="35" spans="1:12" ht="15.75" customHeight="1" thickTop="1" x14ac:dyDescent="0.25">
      <c r="A35" s="109"/>
      <c r="B35" s="109"/>
      <c r="C35" s="110"/>
      <c r="D35" s="109"/>
      <c r="E35" s="114"/>
      <c r="F35" s="109"/>
      <c r="G35" s="109"/>
      <c r="H35" s="109"/>
      <c r="I35" s="109"/>
      <c r="J35" s="109"/>
      <c r="K35" s="109"/>
      <c r="L35" s="109"/>
    </row>
    <row r="36" spans="1:12" ht="15.75" customHeight="1" thickBot="1" x14ac:dyDescent="0.3">
      <c r="A36" s="109"/>
      <c r="B36" s="109"/>
      <c r="C36" s="110"/>
      <c r="D36" s="109"/>
      <c r="E36" s="114"/>
      <c r="F36" s="109"/>
      <c r="G36" s="109"/>
      <c r="H36" s="109"/>
      <c r="I36" s="109"/>
      <c r="J36" s="109"/>
      <c r="K36" s="109"/>
      <c r="L36" s="109"/>
    </row>
    <row r="37" spans="1:12" ht="15.75" customHeight="1" thickTop="1" thickBot="1" x14ac:dyDescent="0.3">
      <c r="A37" s="85" t="s">
        <v>4</v>
      </c>
      <c r="B37" s="86" t="s">
        <v>69</v>
      </c>
      <c r="C37" s="87"/>
      <c r="D37" s="88"/>
      <c r="E37" s="89"/>
      <c r="F37" s="126" t="s">
        <v>17</v>
      </c>
      <c r="G37" s="126"/>
      <c r="H37" s="126"/>
      <c r="I37" s="126"/>
      <c r="J37" s="109"/>
      <c r="K37" s="109"/>
      <c r="L37" s="109"/>
    </row>
    <row r="38" spans="1:12" ht="60" customHeight="1" thickTop="1" thickBot="1" x14ac:dyDescent="0.3">
      <c r="A38" s="67" t="s">
        <v>0</v>
      </c>
      <c r="B38" s="67" t="s">
        <v>18</v>
      </c>
      <c r="C38" s="91" t="s">
        <v>235</v>
      </c>
      <c r="D38" s="65" t="s">
        <v>19</v>
      </c>
      <c r="E38" s="66" t="s">
        <v>20</v>
      </c>
      <c r="F38" s="67" t="s">
        <v>21</v>
      </c>
      <c r="G38" s="67" t="s">
        <v>22</v>
      </c>
      <c r="H38" s="67" t="s">
        <v>23</v>
      </c>
      <c r="I38" s="68" t="s">
        <v>24</v>
      </c>
      <c r="J38" s="109"/>
      <c r="K38" s="109"/>
      <c r="L38" s="109"/>
    </row>
    <row r="39" spans="1:12" ht="15.75" customHeight="1" thickTop="1" x14ac:dyDescent="0.25">
      <c r="A39" s="69" t="s">
        <v>1</v>
      </c>
      <c r="B39" s="92" t="s">
        <v>110</v>
      </c>
      <c r="C39" s="112" t="s">
        <v>227</v>
      </c>
      <c r="D39" s="94"/>
      <c r="E39" s="82"/>
      <c r="F39" s="69"/>
      <c r="G39" s="69"/>
      <c r="H39" s="69"/>
      <c r="I39" s="69"/>
      <c r="J39" s="109"/>
      <c r="K39" s="109"/>
      <c r="L39" s="109"/>
    </row>
    <row r="40" spans="1:12" ht="15.75" customHeight="1" thickBot="1" x14ac:dyDescent="0.3">
      <c r="A40" s="107" t="s">
        <v>2</v>
      </c>
      <c r="B40" s="103" t="s">
        <v>25</v>
      </c>
      <c r="C40" s="104">
        <v>8192.33</v>
      </c>
      <c r="D40" s="105"/>
      <c r="E40" s="106"/>
      <c r="F40" s="107"/>
      <c r="G40" s="107"/>
      <c r="H40" s="107"/>
      <c r="I40" s="107"/>
      <c r="J40" s="109"/>
      <c r="K40" s="109"/>
      <c r="L40" s="109"/>
    </row>
    <row r="41" spans="1:12" ht="15.75" customHeight="1" thickTop="1" x14ac:dyDescent="0.25">
      <c r="A41" s="109"/>
      <c r="B41" s="109"/>
      <c r="C41" s="110"/>
      <c r="D41" s="109"/>
      <c r="E41" s="114"/>
      <c r="F41" s="109"/>
      <c r="G41" s="109"/>
      <c r="H41" s="109"/>
      <c r="I41" s="109"/>
      <c r="J41" s="109"/>
      <c r="K41" s="109"/>
      <c r="L41" s="109"/>
    </row>
    <row r="42" spans="1:12" ht="15.75" customHeight="1" thickBot="1" x14ac:dyDescent="0.3">
      <c r="A42" s="109"/>
      <c r="B42" s="109"/>
      <c r="C42" s="110"/>
      <c r="D42" s="109"/>
      <c r="E42" s="114"/>
      <c r="F42" s="109"/>
      <c r="G42" s="109"/>
      <c r="H42" s="109"/>
      <c r="I42" s="109"/>
      <c r="J42" s="109"/>
      <c r="K42" s="109"/>
      <c r="L42" s="109"/>
    </row>
    <row r="43" spans="1:12" ht="15.75" customHeight="1" thickTop="1" thickBot="1" x14ac:dyDescent="0.3">
      <c r="A43" s="85" t="s">
        <v>5</v>
      </c>
      <c r="B43" s="86" t="s">
        <v>70</v>
      </c>
      <c r="C43" s="87"/>
      <c r="D43" s="88"/>
      <c r="E43" s="89"/>
      <c r="F43" s="126" t="s">
        <v>17</v>
      </c>
      <c r="G43" s="126"/>
      <c r="H43" s="126"/>
      <c r="I43" s="126"/>
      <c r="J43" s="109"/>
      <c r="K43" s="109"/>
      <c r="L43" s="109"/>
    </row>
    <row r="44" spans="1:12" ht="60" customHeight="1" thickTop="1" thickBot="1" x14ac:dyDescent="0.3">
      <c r="A44" s="67" t="s">
        <v>0</v>
      </c>
      <c r="B44" s="67" t="s">
        <v>18</v>
      </c>
      <c r="C44" s="91" t="s">
        <v>235</v>
      </c>
      <c r="D44" s="65" t="s">
        <v>19</v>
      </c>
      <c r="E44" s="66" t="s">
        <v>20</v>
      </c>
      <c r="F44" s="67" t="s">
        <v>21</v>
      </c>
      <c r="G44" s="67" t="s">
        <v>22</v>
      </c>
      <c r="H44" s="67" t="s">
        <v>23</v>
      </c>
      <c r="I44" s="68" t="s">
        <v>24</v>
      </c>
      <c r="J44" s="109"/>
      <c r="K44" s="109"/>
      <c r="L44" s="109"/>
    </row>
    <row r="45" spans="1:12" ht="15.75" customHeight="1" thickTop="1" x14ac:dyDescent="0.25">
      <c r="A45" s="69" t="s">
        <v>1</v>
      </c>
      <c r="B45" s="92" t="s">
        <v>111</v>
      </c>
      <c r="C45" s="127">
        <v>1900000</v>
      </c>
      <c r="D45" s="94">
        <v>3340</v>
      </c>
      <c r="E45" s="82">
        <v>1960</v>
      </c>
      <c r="F45" s="69" t="s">
        <v>113</v>
      </c>
      <c r="G45" s="69" t="s">
        <v>114</v>
      </c>
      <c r="H45" s="69" t="s">
        <v>54</v>
      </c>
      <c r="I45" s="69" t="s">
        <v>115</v>
      </c>
      <c r="J45" s="109"/>
      <c r="K45" s="109"/>
      <c r="L45" s="109"/>
    </row>
    <row r="46" spans="1:12" ht="15.75" customHeight="1" x14ac:dyDescent="0.25">
      <c r="A46" s="70" t="s">
        <v>2</v>
      </c>
      <c r="B46" s="95" t="s">
        <v>112</v>
      </c>
      <c r="C46" s="128"/>
      <c r="D46" s="97">
        <f>24*12</f>
        <v>288</v>
      </c>
      <c r="E46" s="84">
        <v>1999</v>
      </c>
      <c r="F46" s="116" t="s">
        <v>156</v>
      </c>
      <c r="G46" s="70" t="s">
        <v>54</v>
      </c>
      <c r="H46" s="70" t="s">
        <v>54</v>
      </c>
      <c r="I46" s="70" t="s">
        <v>115</v>
      </c>
      <c r="J46" s="109"/>
      <c r="K46" s="109"/>
      <c r="L46" s="109"/>
    </row>
    <row r="47" spans="1:12" ht="15.75" customHeight="1" x14ac:dyDescent="0.25">
      <c r="A47" s="70" t="s">
        <v>3</v>
      </c>
      <c r="B47" s="95" t="s">
        <v>118</v>
      </c>
      <c r="C47" s="117">
        <f>8669</f>
        <v>8669</v>
      </c>
      <c r="D47" s="97"/>
      <c r="E47" s="84"/>
      <c r="F47" s="70"/>
      <c r="G47" s="70"/>
      <c r="H47" s="70"/>
      <c r="I47" s="70"/>
      <c r="J47" s="109"/>
      <c r="K47" s="109"/>
      <c r="L47" s="109"/>
    </row>
    <row r="48" spans="1:12" ht="15.75" customHeight="1" x14ac:dyDescent="0.25">
      <c r="A48" s="70" t="s">
        <v>4</v>
      </c>
      <c r="B48" s="95" t="s">
        <v>117</v>
      </c>
      <c r="C48" s="117">
        <f>1000</f>
        <v>1000</v>
      </c>
      <c r="D48" s="97"/>
      <c r="E48" s="84"/>
      <c r="F48" s="70"/>
      <c r="G48" s="70"/>
      <c r="H48" s="70"/>
      <c r="I48" s="70"/>
      <c r="J48" s="109"/>
      <c r="K48" s="109"/>
      <c r="L48" s="109"/>
    </row>
    <row r="49" spans="1:12" ht="15.75" customHeight="1" thickBot="1" x14ac:dyDescent="0.3">
      <c r="A49" s="107" t="s">
        <v>5</v>
      </c>
      <c r="B49" s="103" t="s">
        <v>149</v>
      </c>
      <c r="C49" s="104">
        <v>397271.99</v>
      </c>
      <c r="D49" s="105"/>
      <c r="E49" s="106"/>
      <c r="F49" s="107"/>
      <c r="G49" s="107"/>
      <c r="H49" s="107"/>
      <c r="I49" s="107"/>
      <c r="J49" s="109"/>
      <c r="K49" s="109"/>
      <c r="L49" s="109"/>
    </row>
    <row r="50" spans="1:12" ht="15.75" customHeight="1" thickTop="1" x14ac:dyDescent="0.25">
      <c r="A50" s="109"/>
      <c r="B50" s="109"/>
      <c r="C50" s="110"/>
      <c r="D50" s="109"/>
      <c r="E50" s="114"/>
      <c r="F50" s="109"/>
      <c r="G50" s="109"/>
      <c r="H50" s="109"/>
      <c r="I50" s="109"/>
      <c r="J50" s="109"/>
      <c r="K50" s="109"/>
      <c r="L50" s="109"/>
    </row>
    <row r="51" spans="1:12" ht="15.75" customHeight="1" x14ac:dyDescent="0.25">
      <c r="A51" s="109"/>
      <c r="B51" s="109"/>
      <c r="C51" s="110"/>
      <c r="D51" s="109"/>
      <c r="E51" s="114"/>
      <c r="F51" s="109"/>
      <c r="G51" s="109"/>
      <c r="H51" s="109"/>
      <c r="I51" s="109"/>
      <c r="J51" s="109"/>
      <c r="K51" s="109"/>
      <c r="L51" s="109"/>
    </row>
    <row r="52" spans="1:12" ht="15.75" customHeight="1" thickBot="1" x14ac:dyDescent="0.3">
      <c r="A52" s="109"/>
      <c r="B52" s="109"/>
      <c r="C52" s="110"/>
      <c r="D52" s="109"/>
      <c r="E52" s="114"/>
      <c r="F52" s="109"/>
      <c r="G52" s="109"/>
      <c r="H52" s="109"/>
      <c r="I52" s="109"/>
      <c r="J52" s="109"/>
      <c r="K52" s="109"/>
      <c r="L52" s="109"/>
    </row>
    <row r="53" spans="1:12" ht="15.75" customHeight="1" thickTop="1" thickBot="1" x14ac:dyDescent="0.3">
      <c r="A53" s="85" t="s">
        <v>6</v>
      </c>
      <c r="B53" s="86" t="s">
        <v>120</v>
      </c>
      <c r="C53" s="87"/>
      <c r="D53" s="88"/>
      <c r="E53" s="89"/>
      <c r="F53" s="126" t="s">
        <v>17</v>
      </c>
      <c r="G53" s="126"/>
      <c r="H53" s="126"/>
      <c r="I53" s="126"/>
      <c r="J53" s="109"/>
      <c r="K53" s="109"/>
      <c r="L53" s="109"/>
    </row>
    <row r="54" spans="1:12" ht="60" customHeight="1" thickTop="1" thickBot="1" x14ac:dyDescent="0.3">
      <c r="A54" s="67" t="s">
        <v>0</v>
      </c>
      <c r="B54" s="67" t="s">
        <v>18</v>
      </c>
      <c r="C54" s="91" t="s">
        <v>235</v>
      </c>
      <c r="D54" s="65" t="s">
        <v>19</v>
      </c>
      <c r="E54" s="66" t="s">
        <v>20</v>
      </c>
      <c r="F54" s="67" t="s">
        <v>21</v>
      </c>
      <c r="G54" s="67" t="s">
        <v>22</v>
      </c>
      <c r="H54" s="67" t="s">
        <v>23</v>
      </c>
      <c r="I54" s="68" t="s">
        <v>24</v>
      </c>
      <c r="J54" s="109"/>
      <c r="K54" s="109"/>
      <c r="L54" s="109"/>
    </row>
    <row r="55" spans="1:12" ht="15.75" customHeight="1" thickTop="1" x14ac:dyDescent="0.25">
      <c r="A55" s="69" t="s">
        <v>1</v>
      </c>
      <c r="B55" s="92" t="s">
        <v>121</v>
      </c>
      <c r="C55" s="118">
        <v>817190.78</v>
      </c>
      <c r="D55" s="94">
        <v>2055</v>
      </c>
      <c r="E55" s="82" t="s">
        <v>161</v>
      </c>
      <c r="F55" s="69" t="s">
        <v>153</v>
      </c>
      <c r="G55" s="69" t="s">
        <v>54</v>
      </c>
      <c r="H55" s="69" t="s">
        <v>54</v>
      </c>
      <c r="I55" s="69" t="s">
        <v>115</v>
      </c>
      <c r="J55" s="109"/>
      <c r="K55" s="109"/>
      <c r="L55" s="109"/>
    </row>
    <row r="56" spans="1:12" ht="15.75" customHeight="1" x14ac:dyDescent="0.25">
      <c r="A56" s="70" t="s">
        <v>2</v>
      </c>
      <c r="B56" s="95" t="s">
        <v>162</v>
      </c>
      <c r="C56" s="117">
        <v>15827.84</v>
      </c>
      <c r="D56" s="97">
        <v>100</v>
      </c>
      <c r="E56" s="84"/>
      <c r="F56" s="70" t="s">
        <v>153</v>
      </c>
      <c r="G56" s="70" t="s">
        <v>54</v>
      </c>
      <c r="H56" s="70" t="s">
        <v>54</v>
      </c>
      <c r="I56" s="70" t="s">
        <v>115</v>
      </c>
      <c r="J56" s="109"/>
      <c r="K56" s="109"/>
      <c r="L56" s="109"/>
    </row>
    <row r="57" spans="1:12" ht="15.75" customHeight="1" x14ac:dyDescent="0.25">
      <c r="A57" s="70" t="s">
        <v>3</v>
      </c>
      <c r="B57" s="95" t="s">
        <v>233</v>
      </c>
      <c r="C57" s="117">
        <v>7674.34</v>
      </c>
      <c r="D57" s="97" t="s">
        <v>163</v>
      </c>
      <c r="E57" s="84"/>
      <c r="F57" s="70" t="s">
        <v>153</v>
      </c>
      <c r="G57" s="70" t="s">
        <v>54</v>
      </c>
      <c r="H57" s="70" t="s">
        <v>54</v>
      </c>
      <c r="I57" s="71" t="s">
        <v>115</v>
      </c>
      <c r="J57" s="109"/>
      <c r="K57" s="109"/>
      <c r="L57" s="109"/>
    </row>
    <row r="58" spans="1:12" ht="15.75" customHeight="1" x14ac:dyDescent="0.25">
      <c r="A58" s="70" t="s">
        <v>4</v>
      </c>
      <c r="B58" s="95" t="s">
        <v>118</v>
      </c>
      <c r="C58" s="117">
        <f>2480+1819</f>
        <v>4299</v>
      </c>
      <c r="D58" s="97"/>
      <c r="E58" s="84"/>
      <c r="F58" s="70"/>
      <c r="G58" s="70"/>
      <c r="H58" s="70"/>
      <c r="I58" s="70"/>
      <c r="J58" s="109"/>
      <c r="K58" s="109"/>
      <c r="L58" s="109"/>
    </row>
    <row r="59" spans="1:12" ht="15.75" customHeight="1" thickBot="1" x14ac:dyDescent="0.3">
      <c r="A59" s="107" t="s">
        <v>5</v>
      </c>
      <c r="B59" s="103" t="s">
        <v>25</v>
      </c>
      <c r="C59" s="104">
        <f>39.9+149759.71</f>
        <v>149799.60999999999</v>
      </c>
      <c r="D59" s="105"/>
      <c r="E59" s="106"/>
      <c r="F59" s="107"/>
      <c r="G59" s="107"/>
      <c r="H59" s="107"/>
      <c r="I59" s="107"/>
      <c r="J59" s="109"/>
      <c r="K59" s="109"/>
      <c r="L59" s="109"/>
    </row>
    <row r="60" spans="1:12" ht="15.75" customHeight="1" thickTop="1" x14ac:dyDescent="0.25">
      <c r="A60" s="109"/>
      <c r="B60" s="109"/>
      <c r="C60" s="110"/>
      <c r="D60" s="109"/>
      <c r="E60" s="114"/>
      <c r="F60" s="109"/>
      <c r="G60" s="109"/>
      <c r="H60" s="109"/>
      <c r="I60" s="109"/>
      <c r="J60" s="109"/>
      <c r="K60" s="109"/>
      <c r="L60" s="109"/>
    </row>
    <row r="61" spans="1:12" ht="15.75" customHeight="1" thickBot="1" x14ac:dyDescent="0.3">
      <c r="A61" s="109"/>
      <c r="B61" s="109"/>
      <c r="C61" s="110"/>
      <c r="D61" s="109"/>
      <c r="E61" s="114"/>
      <c r="F61" s="109"/>
      <c r="G61" s="109"/>
      <c r="H61" s="109"/>
      <c r="I61" s="109"/>
      <c r="J61" s="109"/>
      <c r="K61" s="109"/>
      <c r="L61" s="109"/>
    </row>
    <row r="62" spans="1:12" ht="15.75" customHeight="1" thickTop="1" thickBot="1" x14ac:dyDescent="0.3">
      <c r="A62" s="85" t="s">
        <v>7</v>
      </c>
      <c r="B62" s="86" t="s">
        <v>125</v>
      </c>
      <c r="C62" s="87"/>
      <c r="D62" s="88"/>
      <c r="E62" s="89"/>
      <c r="F62" s="126" t="s">
        <v>17</v>
      </c>
      <c r="G62" s="126"/>
      <c r="H62" s="126"/>
      <c r="I62" s="126"/>
      <c r="J62" s="109"/>
      <c r="K62" s="109"/>
      <c r="L62" s="109"/>
    </row>
    <row r="63" spans="1:12" ht="60" customHeight="1" thickTop="1" thickBot="1" x14ac:dyDescent="0.3">
      <c r="A63" s="67" t="s">
        <v>0</v>
      </c>
      <c r="B63" s="67" t="s">
        <v>18</v>
      </c>
      <c r="C63" s="119" t="s">
        <v>235</v>
      </c>
      <c r="D63" s="65" t="s">
        <v>19</v>
      </c>
      <c r="E63" s="66" t="s">
        <v>20</v>
      </c>
      <c r="F63" s="67" t="s">
        <v>21</v>
      </c>
      <c r="G63" s="67" t="s">
        <v>22</v>
      </c>
      <c r="H63" s="67" t="s">
        <v>23</v>
      </c>
      <c r="I63" s="68" t="s">
        <v>24</v>
      </c>
      <c r="J63" s="109"/>
      <c r="K63" s="109"/>
      <c r="L63" s="109"/>
    </row>
    <row r="64" spans="1:12" ht="15.75" customHeight="1" thickTop="1" x14ac:dyDescent="0.25">
      <c r="A64" s="69" t="s">
        <v>1</v>
      </c>
      <c r="B64" s="120" t="s">
        <v>215</v>
      </c>
      <c r="C64" s="121">
        <v>700000</v>
      </c>
      <c r="D64" s="94">
        <v>1164.8499999999999</v>
      </c>
      <c r="E64" s="82" t="s">
        <v>173</v>
      </c>
      <c r="F64" s="69" t="s">
        <v>130</v>
      </c>
      <c r="G64" s="69" t="s">
        <v>131</v>
      </c>
      <c r="H64" s="69" t="s">
        <v>54</v>
      </c>
      <c r="I64" s="69" t="s">
        <v>115</v>
      </c>
      <c r="J64" s="109"/>
      <c r="K64" s="109"/>
      <c r="L64" s="109"/>
    </row>
    <row r="65" spans="1:12" ht="15.75" customHeight="1" x14ac:dyDescent="0.25">
      <c r="A65" s="70" t="s">
        <v>2</v>
      </c>
      <c r="B65" s="122" t="s">
        <v>127</v>
      </c>
      <c r="C65" s="117">
        <f>96.23*2000</f>
        <v>192460</v>
      </c>
      <c r="D65" s="97">
        <v>96.23</v>
      </c>
      <c r="E65" s="84" t="s">
        <v>172</v>
      </c>
      <c r="F65" s="70" t="s">
        <v>174</v>
      </c>
      <c r="G65" s="70" t="s">
        <v>54</v>
      </c>
      <c r="H65" s="70" t="s">
        <v>54</v>
      </c>
      <c r="I65" s="70" t="s">
        <v>154</v>
      </c>
      <c r="J65" s="109"/>
      <c r="K65" s="109"/>
      <c r="L65" s="109"/>
    </row>
    <row r="66" spans="1:12" ht="15.75" customHeight="1" x14ac:dyDescent="0.25">
      <c r="A66" s="70" t="s">
        <v>3</v>
      </c>
      <c r="B66" s="122" t="s">
        <v>216</v>
      </c>
      <c r="C66" s="117">
        <f>40*600</f>
        <v>24000</v>
      </c>
      <c r="D66" s="97">
        <v>40</v>
      </c>
      <c r="E66" s="84" t="s">
        <v>172</v>
      </c>
      <c r="F66" s="70" t="s">
        <v>153</v>
      </c>
      <c r="G66" s="70" t="s">
        <v>54</v>
      </c>
      <c r="H66" s="70" t="s">
        <v>54</v>
      </c>
      <c r="I66" s="70" t="s">
        <v>154</v>
      </c>
      <c r="J66" s="109"/>
      <c r="K66" s="109"/>
      <c r="L66" s="109"/>
    </row>
    <row r="67" spans="1:12" ht="15.75" customHeight="1" x14ac:dyDescent="0.25">
      <c r="A67" s="70" t="s">
        <v>4</v>
      </c>
      <c r="B67" s="122" t="s">
        <v>232</v>
      </c>
      <c r="C67" s="117">
        <f>20*600</f>
        <v>12000</v>
      </c>
      <c r="D67" s="97">
        <v>20</v>
      </c>
      <c r="E67" s="84"/>
      <c r="F67" s="70" t="s">
        <v>153</v>
      </c>
      <c r="G67" s="70" t="s">
        <v>54</v>
      </c>
      <c r="H67" s="70" t="s">
        <v>54</v>
      </c>
      <c r="I67" s="70" t="s">
        <v>154</v>
      </c>
      <c r="J67" s="109"/>
      <c r="K67" s="109"/>
      <c r="L67" s="109"/>
    </row>
    <row r="68" spans="1:12" ht="15.75" customHeight="1" x14ac:dyDescent="0.25">
      <c r="A68" s="70" t="s">
        <v>5</v>
      </c>
      <c r="B68" s="122" t="s">
        <v>214</v>
      </c>
      <c r="C68" s="117">
        <f>12*600</f>
        <v>7200</v>
      </c>
      <c r="D68" s="97">
        <v>12</v>
      </c>
      <c r="E68" s="84"/>
      <c r="F68" s="70" t="s">
        <v>153</v>
      </c>
      <c r="G68" s="70" t="s">
        <v>54</v>
      </c>
      <c r="H68" s="70" t="s">
        <v>54</v>
      </c>
      <c r="I68" s="70" t="s">
        <v>154</v>
      </c>
      <c r="J68" s="109"/>
      <c r="K68" s="109"/>
      <c r="L68" s="109"/>
    </row>
    <row r="69" spans="1:12" ht="15.75" customHeight="1" x14ac:dyDescent="0.25">
      <c r="A69" s="70" t="s">
        <v>6</v>
      </c>
      <c r="B69" s="95" t="s">
        <v>152</v>
      </c>
      <c r="C69" s="117">
        <v>5430</v>
      </c>
      <c r="D69" s="97"/>
      <c r="E69" s="84"/>
      <c r="F69" s="70"/>
      <c r="G69" s="70"/>
      <c r="H69" s="70"/>
      <c r="I69" s="70"/>
      <c r="J69" s="109"/>
      <c r="K69" s="109"/>
      <c r="L69" s="109"/>
    </row>
    <row r="70" spans="1:12" ht="15.75" customHeight="1" thickBot="1" x14ac:dyDescent="0.3">
      <c r="A70" s="107" t="s">
        <v>7</v>
      </c>
      <c r="B70" s="103" t="s">
        <v>25</v>
      </c>
      <c r="C70" s="104">
        <v>242191.37</v>
      </c>
      <c r="D70" s="105"/>
      <c r="E70" s="106"/>
      <c r="F70" s="107"/>
      <c r="G70" s="107"/>
      <c r="H70" s="107"/>
      <c r="I70" s="107"/>
      <c r="J70" s="109"/>
      <c r="K70" s="109"/>
      <c r="L70" s="109"/>
    </row>
    <row r="71" spans="1:12" ht="15.75" customHeight="1" thickTop="1" x14ac:dyDescent="0.25">
      <c r="A71" s="109"/>
      <c r="B71" s="109"/>
      <c r="C71" s="110"/>
      <c r="D71" s="109"/>
      <c r="E71" s="114"/>
      <c r="F71" s="109"/>
      <c r="G71" s="109"/>
      <c r="H71" s="109"/>
      <c r="I71" s="109"/>
      <c r="J71" s="109"/>
      <c r="K71" s="109"/>
      <c r="L71" s="109"/>
    </row>
    <row r="72" spans="1:12" ht="15.75" customHeight="1" x14ac:dyDescent="0.25">
      <c r="A72" s="109"/>
      <c r="B72" s="109"/>
      <c r="C72" s="110"/>
      <c r="D72" s="109"/>
      <c r="E72" s="114"/>
      <c r="F72" s="109"/>
      <c r="G72" s="109"/>
      <c r="H72" s="109"/>
      <c r="I72" s="109"/>
      <c r="J72" s="109"/>
      <c r="K72" s="109"/>
      <c r="L72" s="109"/>
    </row>
    <row r="73" spans="1:12" ht="15.75" customHeight="1" thickBot="1" x14ac:dyDescent="0.3">
      <c r="A73" s="109"/>
      <c r="B73" s="109"/>
      <c r="C73" s="110"/>
      <c r="D73" s="109"/>
      <c r="E73" s="114"/>
      <c r="F73" s="109"/>
      <c r="G73" s="109"/>
      <c r="H73" s="109"/>
      <c r="I73" s="109"/>
      <c r="J73" s="109"/>
      <c r="K73" s="109"/>
      <c r="L73" s="109"/>
    </row>
    <row r="74" spans="1:12" ht="15.75" customHeight="1" thickTop="1" thickBot="1" x14ac:dyDescent="0.3">
      <c r="A74" s="85" t="s">
        <v>8</v>
      </c>
      <c r="B74" s="86" t="s">
        <v>234</v>
      </c>
      <c r="C74" s="87"/>
      <c r="D74" s="88"/>
      <c r="E74" s="89"/>
      <c r="F74" s="126" t="s">
        <v>17</v>
      </c>
      <c r="G74" s="126"/>
      <c r="H74" s="126"/>
      <c r="I74" s="126"/>
      <c r="J74" s="109"/>
      <c r="K74" s="109"/>
      <c r="L74" s="109"/>
    </row>
    <row r="75" spans="1:12" ht="60" customHeight="1" thickTop="1" thickBot="1" x14ac:dyDescent="0.3">
      <c r="A75" s="67" t="s">
        <v>0</v>
      </c>
      <c r="B75" s="67" t="s">
        <v>18</v>
      </c>
      <c r="C75" s="91" t="s">
        <v>235</v>
      </c>
      <c r="D75" s="65" t="s">
        <v>19</v>
      </c>
      <c r="E75" s="66" t="s">
        <v>20</v>
      </c>
      <c r="F75" s="67" t="s">
        <v>21</v>
      </c>
      <c r="G75" s="67" t="s">
        <v>22</v>
      </c>
      <c r="H75" s="67" t="s">
        <v>23</v>
      </c>
      <c r="I75" s="68" t="s">
        <v>24</v>
      </c>
      <c r="J75" s="109"/>
      <c r="K75" s="109"/>
      <c r="L75" s="109"/>
    </row>
    <row r="76" spans="1:12" ht="15.75" customHeight="1" thickTop="1" thickBot="1" x14ac:dyDescent="0.3">
      <c r="A76" s="69" t="s">
        <v>1</v>
      </c>
      <c r="B76" s="92" t="s">
        <v>195</v>
      </c>
      <c r="C76" s="127">
        <v>1000000</v>
      </c>
      <c r="D76" s="129">
        <v>660</v>
      </c>
      <c r="E76" s="82">
        <v>1950</v>
      </c>
      <c r="F76" s="69" t="s">
        <v>134</v>
      </c>
      <c r="G76" s="69" t="s">
        <v>135</v>
      </c>
      <c r="H76" s="69" t="s">
        <v>54</v>
      </c>
      <c r="I76" s="69" t="s">
        <v>115</v>
      </c>
      <c r="J76" s="109"/>
      <c r="K76" s="109"/>
      <c r="L76" s="109"/>
    </row>
    <row r="77" spans="1:12" ht="15.75" customHeight="1" thickTop="1" x14ac:dyDescent="0.25">
      <c r="A77" s="70" t="s">
        <v>2</v>
      </c>
      <c r="B77" s="123" t="s">
        <v>196</v>
      </c>
      <c r="C77" s="128"/>
      <c r="D77" s="130"/>
      <c r="E77" s="84" t="s">
        <v>147</v>
      </c>
      <c r="F77" s="70" t="s">
        <v>148</v>
      </c>
      <c r="G77" s="69" t="s">
        <v>54</v>
      </c>
      <c r="H77" s="69" t="s">
        <v>54</v>
      </c>
      <c r="I77" s="70" t="s">
        <v>115</v>
      </c>
      <c r="J77" s="109"/>
      <c r="K77" s="109"/>
      <c r="L77" s="109"/>
    </row>
    <row r="78" spans="1:12" ht="15.75" customHeight="1" x14ac:dyDescent="0.25">
      <c r="A78" s="70" t="s">
        <v>3</v>
      </c>
      <c r="B78" s="95" t="s">
        <v>193</v>
      </c>
      <c r="C78" s="117">
        <v>17000</v>
      </c>
      <c r="D78" s="97"/>
      <c r="E78" s="84">
        <v>2010</v>
      </c>
      <c r="F78" s="70"/>
      <c r="G78" s="70"/>
      <c r="H78" s="70"/>
      <c r="I78" s="70"/>
      <c r="J78" s="109"/>
      <c r="K78" s="109"/>
      <c r="L78" s="109"/>
    </row>
    <row r="79" spans="1:12" ht="15.75" customHeight="1" x14ac:dyDescent="0.25">
      <c r="A79" s="70" t="s">
        <v>4</v>
      </c>
      <c r="B79" s="95" t="s">
        <v>194</v>
      </c>
      <c r="C79" s="117">
        <v>19000</v>
      </c>
      <c r="D79" s="97"/>
      <c r="E79" s="84">
        <v>2012</v>
      </c>
      <c r="F79" s="70"/>
      <c r="G79" s="70"/>
      <c r="H79" s="70"/>
      <c r="I79" s="70"/>
      <c r="J79" s="109"/>
      <c r="K79" s="109"/>
      <c r="L79" s="109"/>
    </row>
    <row r="80" spans="1:12" ht="15.75" customHeight="1" thickBot="1" x14ac:dyDescent="0.3">
      <c r="A80" s="107" t="s">
        <v>5</v>
      </c>
      <c r="B80" s="103" t="s">
        <v>149</v>
      </c>
      <c r="C80" s="104">
        <v>71524.72</v>
      </c>
      <c r="D80" s="105"/>
      <c r="E80" s="106"/>
      <c r="F80" s="107"/>
      <c r="G80" s="107"/>
      <c r="H80" s="107"/>
      <c r="I80" s="107"/>
      <c r="J80" s="109"/>
      <c r="K80" s="109"/>
      <c r="L80" s="109"/>
    </row>
    <row r="81" spans="1:12" ht="15.75" customHeight="1" thickTop="1" x14ac:dyDescent="0.25">
      <c r="A81" s="109"/>
      <c r="B81" s="109"/>
      <c r="C81" s="110"/>
      <c r="D81" s="109"/>
      <c r="E81" s="114"/>
      <c r="F81" s="109"/>
      <c r="G81" s="109"/>
      <c r="H81" s="109"/>
      <c r="I81" s="109"/>
      <c r="J81" s="109"/>
      <c r="K81" s="109"/>
      <c r="L81" s="109"/>
    </row>
    <row r="82" spans="1:12" ht="15.75" customHeight="1" x14ac:dyDescent="0.25">
      <c r="A82" s="109"/>
      <c r="B82" s="109"/>
      <c r="C82" s="110"/>
      <c r="D82" s="109"/>
      <c r="E82" s="114"/>
      <c r="F82" s="109"/>
      <c r="G82" s="109"/>
      <c r="H82" s="109"/>
      <c r="I82" s="109"/>
      <c r="J82" s="109"/>
      <c r="K82" s="109"/>
      <c r="L82" s="109"/>
    </row>
    <row r="83" spans="1:12" ht="15.75" customHeight="1" thickBot="1" x14ac:dyDescent="0.3">
      <c r="A83" s="109"/>
      <c r="B83" s="109"/>
      <c r="C83" s="110"/>
      <c r="D83" s="109"/>
      <c r="E83" s="114"/>
      <c r="F83" s="109"/>
      <c r="G83" s="109"/>
      <c r="H83" s="109"/>
      <c r="I83" s="109"/>
      <c r="J83" s="109"/>
      <c r="K83" s="109"/>
      <c r="L83" s="109"/>
    </row>
    <row r="84" spans="1:12" ht="15.75" customHeight="1" thickTop="1" thickBot="1" x14ac:dyDescent="0.3">
      <c r="A84" s="85" t="s">
        <v>9</v>
      </c>
      <c r="B84" s="86" t="s">
        <v>138</v>
      </c>
      <c r="C84" s="87"/>
      <c r="D84" s="88"/>
      <c r="E84" s="89"/>
      <c r="F84" s="126" t="s">
        <v>17</v>
      </c>
      <c r="G84" s="126"/>
      <c r="H84" s="126"/>
      <c r="I84" s="126"/>
      <c r="J84" s="109"/>
      <c r="K84" s="109"/>
      <c r="L84" s="109"/>
    </row>
    <row r="85" spans="1:12" ht="60" customHeight="1" thickTop="1" thickBot="1" x14ac:dyDescent="0.3">
      <c r="A85" s="67" t="s">
        <v>0</v>
      </c>
      <c r="B85" s="67" t="s">
        <v>18</v>
      </c>
      <c r="C85" s="91" t="s">
        <v>235</v>
      </c>
      <c r="D85" s="65" t="s">
        <v>19</v>
      </c>
      <c r="E85" s="66" t="s">
        <v>20</v>
      </c>
      <c r="F85" s="67" t="s">
        <v>21</v>
      </c>
      <c r="G85" s="67" t="s">
        <v>22</v>
      </c>
      <c r="H85" s="67" t="s">
        <v>23</v>
      </c>
      <c r="I85" s="68" t="s">
        <v>24</v>
      </c>
      <c r="J85" s="109"/>
      <c r="K85" s="109"/>
      <c r="L85" s="109"/>
    </row>
    <row r="86" spans="1:12" ht="15.75" customHeight="1" thickTop="1" x14ac:dyDescent="0.25">
      <c r="A86" s="69" t="s">
        <v>1</v>
      </c>
      <c r="B86" s="92" t="s">
        <v>140</v>
      </c>
      <c r="C86" s="93">
        <v>680000</v>
      </c>
      <c r="D86" s="94">
        <v>921</v>
      </c>
      <c r="E86" s="82">
        <v>1972</v>
      </c>
      <c r="F86" s="69" t="s">
        <v>153</v>
      </c>
      <c r="G86" s="69" t="s">
        <v>54</v>
      </c>
      <c r="H86" s="69" t="s">
        <v>54</v>
      </c>
      <c r="I86" s="69" t="s">
        <v>154</v>
      </c>
      <c r="J86" s="109"/>
      <c r="K86" s="109"/>
      <c r="L86" s="109"/>
    </row>
    <row r="87" spans="1:12" ht="15.75" customHeight="1" x14ac:dyDescent="0.25">
      <c r="A87" s="70" t="s">
        <v>2</v>
      </c>
      <c r="B87" s="95" t="s">
        <v>152</v>
      </c>
      <c r="C87" s="117">
        <v>4631</v>
      </c>
      <c r="D87" s="97"/>
      <c r="E87" s="84"/>
      <c r="F87" s="70"/>
      <c r="G87" s="70"/>
      <c r="H87" s="70"/>
      <c r="I87" s="70"/>
      <c r="J87" s="109"/>
      <c r="K87" s="109"/>
      <c r="L87" s="109"/>
    </row>
    <row r="88" spans="1:12" ht="15.75" customHeight="1" x14ac:dyDescent="0.25">
      <c r="A88" s="70" t="s">
        <v>3</v>
      </c>
      <c r="B88" s="95" t="s">
        <v>142</v>
      </c>
      <c r="C88" s="117">
        <f>1501.5</f>
        <v>1501.5</v>
      </c>
      <c r="D88" s="97"/>
      <c r="E88" s="84"/>
      <c r="F88" s="70"/>
      <c r="G88" s="70"/>
      <c r="H88" s="70"/>
      <c r="I88" s="70"/>
      <c r="J88" s="109"/>
      <c r="K88" s="109"/>
      <c r="L88" s="109"/>
    </row>
    <row r="89" spans="1:12" ht="15.75" customHeight="1" thickBot="1" x14ac:dyDescent="0.3">
      <c r="A89" s="107" t="s">
        <v>4</v>
      </c>
      <c r="B89" s="103" t="s">
        <v>149</v>
      </c>
      <c r="C89" s="104">
        <v>149634.56</v>
      </c>
      <c r="D89" s="105"/>
      <c r="E89" s="106"/>
      <c r="F89" s="107"/>
      <c r="G89" s="107"/>
      <c r="H89" s="107"/>
      <c r="I89" s="107"/>
      <c r="J89" s="109"/>
      <c r="K89" s="109"/>
      <c r="L89" s="109"/>
    </row>
    <row r="90" spans="1:12" ht="15.75" customHeight="1" thickTop="1" x14ac:dyDescent="0.25">
      <c r="A90" s="109"/>
      <c r="B90" s="109"/>
      <c r="C90" s="110"/>
      <c r="D90" s="109"/>
      <c r="E90" s="114"/>
      <c r="F90" s="109"/>
      <c r="G90" s="109"/>
      <c r="H90" s="109"/>
      <c r="I90" s="109"/>
      <c r="J90" s="109"/>
      <c r="K90" s="109"/>
      <c r="L90" s="109"/>
    </row>
    <row r="91" spans="1:12" ht="15.75" customHeight="1" thickBot="1" x14ac:dyDescent="0.3">
      <c r="A91" s="109"/>
      <c r="B91" s="109"/>
      <c r="C91" s="110"/>
      <c r="D91" s="109"/>
      <c r="E91" s="114"/>
      <c r="F91" s="109"/>
      <c r="G91" s="109"/>
      <c r="H91" s="109"/>
      <c r="I91" s="109"/>
      <c r="J91" s="109"/>
      <c r="K91" s="109"/>
      <c r="L91" s="109"/>
    </row>
    <row r="92" spans="1:12" ht="15.75" customHeight="1" thickTop="1" thickBot="1" x14ac:dyDescent="0.3">
      <c r="A92" s="85" t="s">
        <v>10</v>
      </c>
      <c r="B92" s="86" t="s">
        <v>71</v>
      </c>
      <c r="C92" s="87"/>
      <c r="D92" s="88"/>
      <c r="E92" s="89"/>
      <c r="F92" s="126" t="s">
        <v>17</v>
      </c>
      <c r="G92" s="126"/>
      <c r="H92" s="126"/>
      <c r="I92" s="126"/>
      <c r="J92" s="109"/>
      <c r="K92" s="109"/>
      <c r="L92" s="109"/>
    </row>
    <row r="93" spans="1:12" ht="60" customHeight="1" thickTop="1" thickBot="1" x14ac:dyDescent="0.3">
      <c r="A93" s="67" t="s">
        <v>0</v>
      </c>
      <c r="B93" s="67" t="s">
        <v>18</v>
      </c>
      <c r="C93" s="91" t="s">
        <v>235</v>
      </c>
      <c r="D93" s="65" t="s">
        <v>19</v>
      </c>
      <c r="E93" s="66" t="s">
        <v>20</v>
      </c>
      <c r="F93" s="67" t="s">
        <v>21</v>
      </c>
      <c r="G93" s="67" t="s">
        <v>22</v>
      </c>
      <c r="H93" s="67" t="s">
        <v>23</v>
      </c>
      <c r="I93" s="68" t="s">
        <v>24</v>
      </c>
      <c r="J93" s="109"/>
      <c r="K93" s="109"/>
      <c r="L93" s="109"/>
    </row>
    <row r="94" spans="1:12" ht="15.75" customHeight="1" thickTop="1" x14ac:dyDescent="0.25">
      <c r="A94" s="69" t="s">
        <v>1</v>
      </c>
      <c r="B94" s="92" t="s">
        <v>210</v>
      </c>
      <c r="C94" s="93">
        <v>50000</v>
      </c>
      <c r="D94" s="94">
        <v>243</v>
      </c>
      <c r="E94" s="82">
        <v>1985</v>
      </c>
      <c r="F94" s="69" t="s">
        <v>113</v>
      </c>
      <c r="G94" s="69" t="s">
        <v>211</v>
      </c>
      <c r="H94" s="69" t="s">
        <v>54</v>
      </c>
      <c r="I94" s="69" t="s">
        <v>115</v>
      </c>
      <c r="J94" s="109"/>
      <c r="K94" s="109"/>
      <c r="L94" s="109"/>
    </row>
    <row r="95" spans="1:12" ht="15.75" customHeight="1" thickBot="1" x14ac:dyDescent="0.3">
      <c r="A95" s="107" t="s">
        <v>2</v>
      </c>
      <c r="B95" s="103" t="s">
        <v>149</v>
      </c>
      <c r="C95" s="104">
        <v>25715.18</v>
      </c>
      <c r="D95" s="105"/>
      <c r="E95" s="106"/>
      <c r="F95" s="107"/>
      <c r="G95" s="107"/>
      <c r="H95" s="107"/>
      <c r="I95" s="107"/>
      <c r="J95" s="109"/>
      <c r="K95" s="109"/>
      <c r="L95" s="109"/>
    </row>
    <row r="96" spans="1:12" ht="15.75" customHeight="1" thickTop="1" x14ac:dyDescent="0.25">
      <c r="A96" s="109"/>
      <c r="B96" s="109"/>
      <c r="C96" s="110"/>
      <c r="D96" s="109"/>
      <c r="E96" s="114"/>
      <c r="F96" s="109"/>
      <c r="G96" s="109"/>
      <c r="H96" s="109"/>
      <c r="I96" s="109"/>
      <c r="J96" s="109"/>
      <c r="K96" s="109"/>
      <c r="L96" s="109"/>
    </row>
    <row r="97" spans="2:12" ht="15.75" customHeight="1" x14ac:dyDescent="0.25">
      <c r="B97" s="109"/>
      <c r="C97" s="110"/>
      <c r="D97" s="109"/>
      <c r="E97" s="114"/>
      <c r="F97" s="109"/>
      <c r="G97" s="109"/>
      <c r="H97" s="109"/>
      <c r="I97" s="109"/>
      <c r="J97" s="109"/>
      <c r="K97" s="109"/>
      <c r="L97" s="109"/>
    </row>
  </sheetData>
  <mergeCells count="13">
    <mergeCell ref="F1:I1"/>
    <mergeCell ref="F25:I25"/>
    <mergeCell ref="C45:C46"/>
    <mergeCell ref="C76:C77"/>
    <mergeCell ref="D76:D77"/>
    <mergeCell ref="F74:I74"/>
    <mergeCell ref="F92:I92"/>
    <mergeCell ref="F84:I84"/>
    <mergeCell ref="F31:I31"/>
    <mergeCell ref="F37:I37"/>
    <mergeCell ref="F43:I43"/>
    <mergeCell ref="F53:I53"/>
    <mergeCell ref="F62:I6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5"/>
  <sheetViews>
    <sheetView workbookViewId="0">
      <selection activeCell="E18" sqref="E18"/>
    </sheetView>
  </sheetViews>
  <sheetFormatPr defaultRowHeight="15" x14ac:dyDescent="0.25"/>
  <cols>
    <col min="1" max="1" width="9.140625" style="23"/>
    <col min="2" max="2" width="3.85546875" style="23" bestFit="1" customWidth="1"/>
    <col min="3" max="3" width="35.85546875" style="23" bestFit="1" customWidth="1"/>
    <col min="4" max="4" width="25.42578125" style="23" customWidth="1"/>
    <col min="5" max="5" width="13.42578125" style="23" bestFit="1" customWidth="1"/>
    <col min="6" max="6" width="13.42578125" style="57" bestFit="1" customWidth="1"/>
    <col min="7" max="16384" width="9.140625" style="23"/>
  </cols>
  <sheetData>
    <row r="1" spans="1:6" s="36" customFormat="1" ht="39" customHeight="1" thickTop="1" x14ac:dyDescent="0.25">
      <c r="A1" s="34"/>
      <c r="B1" s="20" t="s">
        <v>0</v>
      </c>
      <c r="C1" s="21" t="s">
        <v>18</v>
      </c>
      <c r="D1" s="22" t="s">
        <v>26</v>
      </c>
      <c r="E1" s="35"/>
      <c r="F1" s="61"/>
    </row>
    <row r="2" spans="1:6" s="36" customFormat="1" x14ac:dyDescent="0.25">
      <c r="B2" s="131" t="s">
        <v>61</v>
      </c>
      <c r="C2" s="132"/>
      <c r="D2" s="133"/>
      <c r="E2" s="35"/>
      <c r="F2" s="61"/>
    </row>
    <row r="3" spans="1:6" s="36" customFormat="1" x14ac:dyDescent="0.25">
      <c r="B3" s="40" t="s">
        <v>1</v>
      </c>
      <c r="C3" s="17" t="s">
        <v>27</v>
      </c>
      <c r="D3" s="41">
        <f>1988.6+11177.99+8420.67+5882.1+7372.86+8016.82+2015.42+9335.56+1317.3+16959.5+885.72+3806.4+699.42+492.88+38703.18+3432+639+1175+738.1+1099+2601.01+409.31+3166.94+5597.81+490+542+5803.87+4875.72+7398.09+5389.67+3609.91+3200.56+69634.07</f>
        <v>236876.48000000004</v>
      </c>
      <c r="E3" s="35"/>
      <c r="F3" s="61"/>
    </row>
    <row r="4" spans="1:6" s="36" customFormat="1" x14ac:dyDescent="0.25">
      <c r="B4" s="40" t="s">
        <v>2</v>
      </c>
      <c r="C4" s="42" t="s">
        <v>29</v>
      </c>
      <c r="D4" s="41">
        <f>15128+16273.54+1596+1049+852.39+852.17</f>
        <v>35751.1</v>
      </c>
      <c r="E4" s="35"/>
      <c r="F4" s="61"/>
    </row>
    <row r="5" spans="1:6" s="36" customFormat="1" x14ac:dyDescent="0.25">
      <c r="B5" s="40" t="s">
        <v>3</v>
      </c>
      <c r="C5" s="42" t="s">
        <v>55</v>
      </c>
      <c r="D5" s="41">
        <f>3635</f>
        <v>3635</v>
      </c>
      <c r="E5" s="35"/>
      <c r="F5" s="61"/>
    </row>
    <row r="6" spans="1:6" s="36" customFormat="1" x14ac:dyDescent="0.25">
      <c r="B6" s="40" t="s">
        <v>4</v>
      </c>
      <c r="C6" s="42" t="s">
        <v>59</v>
      </c>
      <c r="D6" s="41">
        <f>2370</f>
        <v>2370</v>
      </c>
      <c r="E6" s="35"/>
      <c r="F6" s="61"/>
    </row>
    <row r="7" spans="1:6" s="36" customFormat="1" x14ac:dyDescent="0.25">
      <c r="B7" s="40" t="s">
        <v>5</v>
      </c>
      <c r="C7" s="42" t="s">
        <v>63</v>
      </c>
      <c r="D7" s="41">
        <f>2470</f>
        <v>2470</v>
      </c>
      <c r="E7" s="35"/>
      <c r="F7" s="61"/>
    </row>
    <row r="8" spans="1:6" s="36" customFormat="1" x14ac:dyDescent="0.25">
      <c r="B8" s="40" t="s">
        <v>6</v>
      </c>
      <c r="C8" s="42" t="s">
        <v>65</v>
      </c>
      <c r="D8" s="41">
        <f>29050.97+21150.2+12925.62</f>
        <v>63126.79</v>
      </c>
      <c r="E8" s="35"/>
      <c r="F8" s="61"/>
    </row>
    <row r="9" spans="1:6" s="36" customFormat="1" x14ac:dyDescent="0.25">
      <c r="B9" s="40" t="s">
        <v>7</v>
      </c>
      <c r="C9" s="42" t="s">
        <v>64</v>
      </c>
      <c r="D9" s="41">
        <f>1564.56</f>
        <v>1564.56</v>
      </c>
      <c r="E9" s="35"/>
      <c r="F9" s="61"/>
    </row>
    <row r="10" spans="1:6" s="36" customFormat="1" x14ac:dyDescent="0.25">
      <c r="B10" s="40" t="s">
        <v>8</v>
      </c>
      <c r="C10" s="42" t="s">
        <v>66</v>
      </c>
      <c r="D10" s="41">
        <f>3501+547.78+1168.76</f>
        <v>5217.54</v>
      </c>
      <c r="E10" s="35"/>
      <c r="F10" s="61"/>
    </row>
    <row r="11" spans="1:6" s="36" customFormat="1" x14ac:dyDescent="0.25">
      <c r="B11" s="40" t="s">
        <v>9</v>
      </c>
      <c r="C11" s="42" t="s">
        <v>56</v>
      </c>
      <c r="D11" s="41">
        <f>783.24</f>
        <v>783.24</v>
      </c>
      <c r="E11" s="35"/>
      <c r="F11" s="61"/>
    </row>
    <row r="12" spans="1:6" s="36" customFormat="1" x14ac:dyDescent="0.25">
      <c r="B12" s="40" t="s">
        <v>10</v>
      </c>
      <c r="C12" s="17" t="s">
        <v>28</v>
      </c>
      <c r="D12" s="43">
        <f>1125+3491.64+2801+2991.36+2992.66</f>
        <v>13401.66</v>
      </c>
      <c r="E12" s="35"/>
      <c r="F12" s="61"/>
    </row>
    <row r="13" spans="1:6" s="36" customFormat="1" x14ac:dyDescent="0.25">
      <c r="B13" s="40" t="s">
        <v>11</v>
      </c>
      <c r="C13" s="17" t="s">
        <v>62</v>
      </c>
      <c r="D13" s="43">
        <f>750+340+130+169.99+170</f>
        <v>1559.99</v>
      </c>
      <c r="E13" s="35"/>
      <c r="F13" s="61"/>
    </row>
    <row r="14" spans="1:6" s="36" customFormat="1" x14ac:dyDescent="0.25">
      <c r="B14" s="131" t="s">
        <v>212</v>
      </c>
      <c r="C14" s="132"/>
      <c r="D14" s="133"/>
      <c r="E14" s="35"/>
      <c r="F14" s="61"/>
    </row>
    <row r="15" spans="1:6" s="36" customFormat="1" x14ac:dyDescent="0.25">
      <c r="B15" s="40" t="s">
        <v>1</v>
      </c>
      <c r="C15" s="17" t="s">
        <v>27</v>
      </c>
      <c r="D15" s="41">
        <f>3091.09+2549.98+2624.5+3616.08</f>
        <v>11881.65</v>
      </c>
      <c r="E15" s="35"/>
      <c r="F15" s="61"/>
    </row>
    <row r="16" spans="1:6" s="36" customFormat="1" x14ac:dyDescent="0.25">
      <c r="B16" s="40" t="s">
        <v>2</v>
      </c>
      <c r="C16" s="42" t="s">
        <v>29</v>
      </c>
      <c r="D16" s="41">
        <f>15997.86</f>
        <v>15997.86</v>
      </c>
      <c r="E16" s="35"/>
      <c r="F16" s="61"/>
    </row>
    <row r="17" spans="2:6" s="36" customFormat="1" x14ac:dyDescent="0.25">
      <c r="B17" s="131" t="s">
        <v>228</v>
      </c>
      <c r="C17" s="132"/>
      <c r="D17" s="133"/>
      <c r="E17" s="35"/>
      <c r="F17" s="61"/>
    </row>
    <row r="18" spans="2:6" s="36" customFormat="1" x14ac:dyDescent="0.25">
      <c r="B18" s="40" t="s">
        <v>1</v>
      </c>
      <c r="C18" s="17" t="s">
        <v>27</v>
      </c>
      <c r="D18" s="41">
        <f>3*2000</f>
        <v>6000</v>
      </c>
      <c r="E18" s="78"/>
      <c r="F18" s="61"/>
    </row>
    <row r="19" spans="2:6" s="36" customFormat="1" ht="29.25" customHeight="1" x14ac:dyDescent="0.25">
      <c r="B19" s="134" t="s">
        <v>106</v>
      </c>
      <c r="C19" s="135"/>
      <c r="D19" s="136"/>
      <c r="E19" s="35"/>
      <c r="F19" s="61"/>
    </row>
    <row r="20" spans="2:6" s="36" customFormat="1" x14ac:dyDescent="0.25">
      <c r="B20" s="40" t="s">
        <v>1</v>
      </c>
      <c r="C20" s="17" t="s">
        <v>27</v>
      </c>
      <c r="D20" s="41">
        <f>3806.4+850+1105.32+1804.26+644.63+2550+2583.95</f>
        <v>13344.559999999998</v>
      </c>
      <c r="E20" s="35"/>
      <c r="F20" s="61"/>
    </row>
    <row r="21" spans="2:6" s="36" customFormat="1" x14ac:dyDescent="0.25">
      <c r="B21" s="40" t="s">
        <v>2</v>
      </c>
      <c r="C21" s="42" t="s">
        <v>29</v>
      </c>
      <c r="D21" s="41">
        <f>3891.8</f>
        <v>3891.8</v>
      </c>
      <c r="E21" s="35"/>
      <c r="F21" s="61"/>
    </row>
    <row r="22" spans="2:6" s="36" customFormat="1" x14ac:dyDescent="0.25">
      <c r="B22" s="131" t="s">
        <v>116</v>
      </c>
      <c r="C22" s="132"/>
      <c r="D22" s="133"/>
      <c r="E22" s="37"/>
      <c r="F22" s="61"/>
    </row>
    <row r="23" spans="2:6" s="36" customFormat="1" x14ac:dyDescent="0.25">
      <c r="B23" s="40" t="s">
        <v>1</v>
      </c>
      <c r="C23" s="17" t="s">
        <v>27</v>
      </c>
      <c r="D23" s="41">
        <f>40000+2607</f>
        <v>42607</v>
      </c>
      <c r="E23" s="35"/>
      <c r="F23" s="61"/>
    </row>
    <row r="24" spans="2:6" s="36" customFormat="1" x14ac:dyDescent="0.25">
      <c r="B24" s="40" t="s">
        <v>2</v>
      </c>
      <c r="C24" s="42" t="s">
        <v>29</v>
      </c>
      <c r="D24" s="41">
        <f>7714</f>
        <v>7714</v>
      </c>
      <c r="E24" s="35"/>
      <c r="F24" s="61"/>
    </row>
    <row r="25" spans="2:6" s="36" customFormat="1" x14ac:dyDescent="0.25">
      <c r="B25" s="40" t="s">
        <v>3</v>
      </c>
      <c r="C25" s="42" t="s">
        <v>56</v>
      </c>
      <c r="D25" s="41">
        <v>440</v>
      </c>
      <c r="E25" s="35"/>
      <c r="F25" s="61"/>
    </row>
    <row r="26" spans="2:6" s="36" customFormat="1" x14ac:dyDescent="0.25">
      <c r="B26" s="40" t="s">
        <v>4</v>
      </c>
      <c r="C26" s="42" t="s">
        <v>59</v>
      </c>
      <c r="D26" s="41">
        <f>13636</f>
        <v>13636</v>
      </c>
      <c r="E26" s="35"/>
      <c r="F26" s="61"/>
    </row>
    <row r="27" spans="2:6" s="36" customFormat="1" x14ac:dyDescent="0.25">
      <c r="B27" s="40" t="s">
        <v>5</v>
      </c>
      <c r="C27" s="17" t="s">
        <v>28</v>
      </c>
      <c r="D27" s="43">
        <f>6077+1298</f>
        <v>7375</v>
      </c>
      <c r="E27" s="35"/>
      <c r="F27" s="61"/>
    </row>
    <row r="28" spans="2:6" s="36" customFormat="1" x14ac:dyDescent="0.25">
      <c r="B28" s="40" t="s">
        <v>6</v>
      </c>
      <c r="C28" s="17" t="s">
        <v>58</v>
      </c>
      <c r="D28" s="43">
        <f>4918</f>
        <v>4918</v>
      </c>
      <c r="E28" s="35"/>
      <c r="F28" s="61"/>
    </row>
    <row r="29" spans="2:6" s="36" customFormat="1" x14ac:dyDescent="0.25">
      <c r="B29" s="40" t="s">
        <v>7</v>
      </c>
      <c r="C29" s="17" t="s">
        <v>119</v>
      </c>
      <c r="D29" s="43">
        <f>2870</f>
        <v>2870</v>
      </c>
      <c r="E29" s="35"/>
      <c r="F29" s="61"/>
    </row>
    <row r="30" spans="2:6" s="36" customFormat="1" x14ac:dyDescent="0.25">
      <c r="B30" s="131" t="s">
        <v>124</v>
      </c>
      <c r="C30" s="132"/>
      <c r="D30" s="133"/>
      <c r="E30" s="37"/>
      <c r="F30" s="61"/>
    </row>
    <row r="31" spans="2:6" s="36" customFormat="1" x14ac:dyDescent="0.25">
      <c r="B31" s="40" t="s">
        <v>1</v>
      </c>
      <c r="C31" s="17" t="s">
        <v>27</v>
      </c>
      <c r="D31" s="41">
        <f>3512.38+3055+2440+2806+319+480+189+1399+989+954.21+1179.99+259.99</f>
        <v>17583.570000000003</v>
      </c>
      <c r="E31" s="35"/>
      <c r="F31" s="61"/>
    </row>
    <row r="32" spans="2:6" s="36" customFormat="1" x14ac:dyDescent="0.25">
      <c r="B32" s="40" t="s">
        <v>2</v>
      </c>
      <c r="C32" s="42" t="s">
        <v>29</v>
      </c>
      <c r="D32" s="41">
        <f>2091</f>
        <v>2091</v>
      </c>
      <c r="E32" s="35"/>
      <c r="F32" s="61"/>
    </row>
    <row r="33" spans="1:6" s="36" customFormat="1" x14ac:dyDescent="0.25">
      <c r="B33" s="40" t="s">
        <v>3</v>
      </c>
      <c r="C33" s="42" t="s">
        <v>56</v>
      </c>
      <c r="D33" s="41">
        <f>479</f>
        <v>479</v>
      </c>
      <c r="E33" s="35"/>
      <c r="F33" s="61"/>
    </row>
    <row r="34" spans="1:6" s="36" customFormat="1" x14ac:dyDescent="0.25">
      <c r="B34" s="40" t="s">
        <v>4</v>
      </c>
      <c r="C34" s="42" t="s">
        <v>59</v>
      </c>
      <c r="D34" s="41">
        <f>3000</f>
        <v>3000</v>
      </c>
      <c r="E34" s="35"/>
      <c r="F34" s="61"/>
    </row>
    <row r="35" spans="1:6" s="36" customFormat="1" x14ac:dyDescent="0.25">
      <c r="B35" s="40" t="s">
        <v>5</v>
      </c>
      <c r="C35" s="42" t="s">
        <v>57</v>
      </c>
      <c r="D35" s="41">
        <f>2421.76</f>
        <v>2421.7600000000002</v>
      </c>
      <c r="E35" s="35"/>
      <c r="F35" s="61"/>
    </row>
    <row r="36" spans="1:6" s="36" customFormat="1" x14ac:dyDescent="0.25">
      <c r="B36" s="131" t="s">
        <v>126</v>
      </c>
      <c r="C36" s="132"/>
      <c r="D36" s="133"/>
      <c r="E36" s="37"/>
      <c r="F36" s="61"/>
    </row>
    <row r="37" spans="1:6" s="36" customFormat="1" x14ac:dyDescent="0.25">
      <c r="B37" s="40" t="s">
        <v>1</v>
      </c>
      <c r="C37" s="17" t="s">
        <v>27</v>
      </c>
      <c r="D37" s="41">
        <f>120+380+725+1891+2516*9+150</f>
        <v>25910</v>
      </c>
      <c r="E37" s="53"/>
      <c r="F37" s="61"/>
    </row>
    <row r="38" spans="1:6" s="36" customFormat="1" x14ac:dyDescent="0.25">
      <c r="B38" s="40" t="s">
        <v>2</v>
      </c>
      <c r="C38" s="42" t="s">
        <v>29</v>
      </c>
      <c r="D38" s="41">
        <f>507*2+470+370+540</f>
        <v>2394</v>
      </c>
      <c r="E38" s="35"/>
      <c r="F38" s="61"/>
    </row>
    <row r="39" spans="1:6" s="36" customFormat="1" x14ac:dyDescent="0.25">
      <c r="B39" s="40" t="s">
        <v>3</v>
      </c>
      <c r="C39" s="42" t="s">
        <v>57</v>
      </c>
      <c r="D39" s="41">
        <f>3455</f>
        <v>3455</v>
      </c>
      <c r="E39" s="35"/>
      <c r="F39" s="61"/>
    </row>
    <row r="40" spans="1:6" s="36" customFormat="1" x14ac:dyDescent="0.25">
      <c r="B40" s="40" t="s">
        <v>4</v>
      </c>
      <c r="C40" s="17" t="s">
        <v>28</v>
      </c>
      <c r="D40" s="43">
        <f>2377.3+2480+2377.3*3</f>
        <v>11989.2</v>
      </c>
      <c r="E40" s="35"/>
      <c r="F40" s="61"/>
    </row>
    <row r="41" spans="1:6" s="36" customFormat="1" x14ac:dyDescent="0.25">
      <c r="B41" s="40" t="s">
        <v>5</v>
      </c>
      <c r="C41" s="17" t="s">
        <v>58</v>
      </c>
      <c r="D41" s="43">
        <f>1830</f>
        <v>1830</v>
      </c>
      <c r="E41" s="35"/>
      <c r="F41" s="61"/>
    </row>
    <row r="42" spans="1:6" s="36" customFormat="1" x14ac:dyDescent="0.25">
      <c r="A42" s="35"/>
      <c r="B42" s="131" t="s">
        <v>136</v>
      </c>
      <c r="C42" s="132"/>
      <c r="D42" s="133"/>
      <c r="E42" s="37"/>
      <c r="F42" s="61"/>
    </row>
    <row r="43" spans="1:6" s="36" customFormat="1" x14ac:dyDescent="0.25">
      <c r="B43" s="40" t="s">
        <v>1</v>
      </c>
      <c r="C43" s="17" t="s">
        <v>27</v>
      </c>
      <c r="D43" s="41">
        <f>41797.44+41406.12+200+726+800</f>
        <v>84929.56</v>
      </c>
      <c r="E43" s="35"/>
      <c r="F43" s="61"/>
    </row>
    <row r="44" spans="1:6" s="36" customFormat="1" x14ac:dyDescent="0.25">
      <c r="B44" s="40" t="s">
        <v>2</v>
      </c>
      <c r="C44" s="42" t="s">
        <v>29</v>
      </c>
      <c r="D44" s="41">
        <f>3172</f>
        <v>3172</v>
      </c>
      <c r="E44" s="35"/>
      <c r="F44" s="61"/>
    </row>
    <row r="45" spans="1:6" s="36" customFormat="1" x14ac:dyDescent="0.25">
      <c r="B45" s="40" t="s">
        <v>3</v>
      </c>
      <c r="C45" s="42" t="s">
        <v>137</v>
      </c>
      <c r="D45" s="41">
        <f>3321</f>
        <v>3321</v>
      </c>
      <c r="E45" s="35"/>
      <c r="F45" s="61"/>
    </row>
    <row r="46" spans="1:6" s="36" customFormat="1" x14ac:dyDescent="0.25">
      <c r="B46" s="40" t="s">
        <v>4</v>
      </c>
      <c r="C46" s="17" t="s">
        <v>28</v>
      </c>
      <c r="D46" s="43">
        <f>1299+967</f>
        <v>2266</v>
      </c>
      <c r="E46" s="35"/>
      <c r="F46" s="61"/>
    </row>
    <row r="47" spans="1:6" s="36" customFormat="1" x14ac:dyDescent="0.25">
      <c r="A47" s="38"/>
      <c r="B47" s="131" t="s">
        <v>139</v>
      </c>
      <c r="C47" s="132"/>
      <c r="D47" s="133"/>
      <c r="E47" s="35"/>
      <c r="F47" s="61"/>
    </row>
    <row r="48" spans="1:6" s="36" customFormat="1" x14ac:dyDescent="0.25">
      <c r="B48" s="40" t="s">
        <v>1</v>
      </c>
      <c r="C48" s="17" t="s">
        <v>27</v>
      </c>
      <c r="D48" s="41">
        <f>9373.5+8682.9+19227.2+23900</f>
        <v>61183.600000000006</v>
      </c>
      <c r="F48" s="61"/>
    </row>
    <row r="49" spans="1:6" s="36" customFormat="1" x14ac:dyDescent="0.25">
      <c r="B49" s="40" t="s">
        <v>150</v>
      </c>
      <c r="C49" s="42" t="s">
        <v>29</v>
      </c>
      <c r="D49" s="41">
        <f>3965</f>
        <v>3965</v>
      </c>
      <c r="E49" s="53"/>
      <c r="F49" s="61"/>
    </row>
    <row r="50" spans="1:6" s="36" customFormat="1" x14ac:dyDescent="0.25">
      <c r="B50" s="40" t="s">
        <v>3</v>
      </c>
      <c r="C50" s="17" t="s">
        <v>28</v>
      </c>
      <c r="D50" s="43">
        <f>1990+990</f>
        <v>2980</v>
      </c>
      <c r="E50" s="35"/>
      <c r="F50" s="61"/>
    </row>
    <row r="51" spans="1:6" s="36" customFormat="1" x14ac:dyDescent="0.25">
      <c r="B51" s="40" t="s">
        <v>4</v>
      </c>
      <c r="C51" s="17" t="s">
        <v>58</v>
      </c>
      <c r="D51" s="43">
        <f>1850</f>
        <v>1850</v>
      </c>
      <c r="E51" s="63"/>
      <c r="F51" s="61"/>
    </row>
    <row r="52" spans="1:6" s="36" customFormat="1" x14ac:dyDescent="0.25">
      <c r="A52" s="35"/>
      <c r="B52" s="131" t="s">
        <v>151</v>
      </c>
      <c r="C52" s="132"/>
      <c r="D52" s="133"/>
      <c r="E52" s="37"/>
      <c r="F52" s="61"/>
    </row>
    <row r="53" spans="1:6" s="36" customFormat="1" x14ac:dyDescent="0.25">
      <c r="B53" s="40" t="s">
        <v>1</v>
      </c>
      <c r="C53" s="17" t="s">
        <v>27</v>
      </c>
      <c r="D53" s="41">
        <v>2000</v>
      </c>
      <c r="E53" s="78"/>
      <c r="F53" s="61"/>
    </row>
    <row r="54" spans="1:6" s="36" customFormat="1" ht="15.75" thickBot="1" x14ac:dyDescent="0.3">
      <c r="B54" s="62" t="s">
        <v>2</v>
      </c>
      <c r="C54" s="76" t="s">
        <v>29</v>
      </c>
      <c r="D54" s="77">
        <v>708</v>
      </c>
      <c r="E54" s="35"/>
      <c r="F54" s="61"/>
    </row>
    <row r="55" spans="1:6" s="36" customFormat="1" ht="15.75" thickTop="1" x14ac:dyDescent="0.25">
      <c r="A55" s="35"/>
      <c r="B55" s="35"/>
      <c r="C55" s="35"/>
      <c r="D55" s="38"/>
      <c r="E55" s="35"/>
      <c r="F55" s="61"/>
    </row>
  </sheetData>
  <mergeCells count="10">
    <mergeCell ref="B47:D47"/>
    <mergeCell ref="B52:D52"/>
    <mergeCell ref="B30:D30"/>
    <mergeCell ref="B36:D36"/>
    <mergeCell ref="B42:D42"/>
    <mergeCell ref="B2:D2"/>
    <mergeCell ref="B14:D14"/>
    <mergeCell ref="B17:D17"/>
    <mergeCell ref="B19:D19"/>
    <mergeCell ref="B22:D2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33"/>
  <sheetViews>
    <sheetView zoomScaleNormal="100" workbookViewId="0">
      <pane ySplit="1" topLeftCell="A2" activePane="bottomLeft" state="frozen"/>
      <selection pane="bottomLeft" activeCell="M27" sqref="M27"/>
    </sheetView>
  </sheetViews>
  <sheetFormatPr defaultRowHeight="15" x14ac:dyDescent="0.25"/>
  <cols>
    <col min="1" max="1" width="4.5703125" style="23" customWidth="1"/>
    <col min="2" max="2" width="11.85546875" style="23" customWidth="1"/>
    <col min="3" max="3" width="14.42578125" style="23" customWidth="1"/>
    <col min="4" max="5" width="13" style="23" customWidth="1"/>
    <col min="6" max="6" width="11.28515625" style="23" customWidth="1"/>
    <col min="7" max="7" width="10.85546875" style="23" bestFit="1" customWidth="1"/>
    <col min="8" max="8" width="11.28515625" style="23" bestFit="1" customWidth="1"/>
    <col min="9" max="9" width="10.28515625" style="23" bestFit="1" customWidth="1"/>
    <col min="10" max="10" width="21.85546875" style="23" bestFit="1" customWidth="1"/>
    <col min="11" max="11" width="22.7109375" style="23" customWidth="1"/>
    <col min="12" max="12" width="11.28515625" style="23" hidden="1" customWidth="1"/>
    <col min="13" max="16384" width="9.140625" style="23"/>
  </cols>
  <sheetData>
    <row r="1" spans="1:12" x14ac:dyDescent="0.25">
      <c r="A1" s="5" t="s">
        <v>0</v>
      </c>
      <c r="B1" s="5" t="s">
        <v>30</v>
      </c>
      <c r="C1" s="5" t="s">
        <v>49</v>
      </c>
      <c r="D1" s="5" t="s">
        <v>48</v>
      </c>
      <c r="E1" s="5" t="s">
        <v>31</v>
      </c>
      <c r="F1" s="5" t="s">
        <v>45</v>
      </c>
      <c r="G1" s="5" t="s">
        <v>46</v>
      </c>
      <c r="H1" s="5" t="s">
        <v>44</v>
      </c>
      <c r="I1" s="5" t="s">
        <v>32</v>
      </c>
      <c r="J1" s="6" t="s">
        <v>33</v>
      </c>
      <c r="K1" s="7" t="s">
        <v>34</v>
      </c>
      <c r="L1" s="12" t="s">
        <v>47</v>
      </c>
    </row>
    <row r="2" spans="1:12" x14ac:dyDescent="0.25">
      <c r="A2" s="44" t="s">
        <v>146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9"/>
    </row>
    <row r="3" spans="1:12" x14ac:dyDescent="0.25">
      <c r="A3" s="24" t="s">
        <v>1</v>
      </c>
      <c r="B3" s="24" t="s">
        <v>75</v>
      </c>
      <c r="C3" s="45" t="s">
        <v>73</v>
      </c>
      <c r="D3" s="45" t="s">
        <v>74</v>
      </c>
      <c r="E3" s="1"/>
      <c r="F3" s="1">
        <v>2402</v>
      </c>
      <c r="G3" s="8"/>
      <c r="H3" s="1">
        <v>6</v>
      </c>
      <c r="I3" s="1">
        <v>2003</v>
      </c>
      <c r="J3" s="72" t="s">
        <v>179</v>
      </c>
      <c r="K3" s="47" t="s">
        <v>54</v>
      </c>
      <c r="L3" s="81" t="s">
        <v>54</v>
      </c>
    </row>
    <row r="4" spans="1:12" x14ac:dyDescent="0.25">
      <c r="A4" s="24" t="s">
        <v>2</v>
      </c>
      <c r="B4" s="24" t="s">
        <v>77</v>
      </c>
      <c r="C4" s="45" t="s">
        <v>76</v>
      </c>
      <c r="D4" s="45" t="s">
        <v>186</v>
      </c>
      <c r="E4" s="24" t="s">
        <v>187</v>
      </c>
      <c r="F4" s="1">
        <v>1896</v>
      </c>
      <c r="G4" s="1"/>
      <c r="H4" s="1">
        <v>9</v>
      </c>
      <c r="I4" s="1">
        <v>2007</v>
      </c>
      <c r="J4" s="72" t="s">
        <v>188</v>
      </c>
      <c r="K4" s="47" t="s">
        <v>54</v>
      </c>
      <c r="L4" s="81"/>
    </row>
    <row r="5" spans="1:12" x14ac:dyDescent="0.25">
      <c r="A5" s="24" t="s">
        <v>3</v>
      </c>
      <c r="B5" s="24" t="s">
        <v>79</v>
      </c>
      <c r="C5" s="45" t="s">
        <v>78</v>
      </c>
      <c r="D5" s="33">
        <v>1012</v>
      </c>
      <c r="E5" s="24" t="s">
        <v>81</v>
      </c>
      <c r="F5" s="1">
        <v>4562</v>
      </c>
      <c r="G5" s="1"/>
      <c r="H5" s="1"/>
      <c r="I5" s="1">
        <v>1993</v>
      </c>
      <c r="J5" s="72" t="s">
        <v>182</v>
      </c>
      <c r="K5" s="47" t="s">
        <v>54</v>
      </c>
      <c r="L5" s="81"/>
    </row>
    <row r="6" spans="1:12" x14ac:dyDescent="0.25">
      <c r="A6" s="24" t="s">
        <v>4</v>
      </c>
      <c r="B6" s="24" t="s">
        <v>83</v>
      </c>
      <c r="C6" s="45" t="s">
        <v>82</v>
      </c>
      <c r="D6" s="33"/>
      <c r="E6" s="24" t="s">
        <v>80</v>
      </c>
      <c r="F6" s="1"/>
      <c r="G6" s="1"/>
      <c r="H6" s="1"/>
      <c r="I6" s="1">
        <v>2000</v>
      </c>
      <c r="J6" s="72" t="s">
        <v>185</v>
      </c>
      <c r="K6" s="47" t="s">
        <v>54</v>
      </c>
      <c r="L6" s="81"/>
    </row>
    <row r="7" spans="1:12" x14ac:dyDescent="0.25">
      <c r="A7" s="24" t="s">
        <v>5</v>
      </c>
      <c r="B7" s="24" t="s">
        <v>85</v>
      </c>
      <c r="C7" s="45" t="s">
        <v>84</v>
      </c>
      <c r="D7" s="33"/>
      <c r="E7" s="1"/>
      <c r="F7" s="1">
        <v>2417</v>
      </c>
      <c r="G7" s="1"/>
      <c r="H7" s="1">
        <v>3</v>
      </c>
      <c r="I7" s="1">
        <v>1999</v>
      </c>
      <c r="J7" s="72" t="s">
        <v>180</v>
      </c>
      <c r="K7" s="47" t="s">
        <v>54</v>
      </c>
      <c r="L7" s="83"/>
    </row>
    <row r="8" spans="1:12" x14ac:dyDescent="0.25">
      <c r="A8" s="24" t="s">
        <v>6</v>
      </c>
      <c r="B8" s="24" t="s">
        <v>87</v>
      </c>
      <c r="C8" s="45" t="s">
        <v>86</v>
      </c>
      <c r="D8" s="33">
        <v>1142</v>
      </c>
      <c r="E8" s="1"/>
      <c r="F8" s="1">
        <v>4678</v>
      </c>
      <c r="G8" s="1"/>
      <c r="H8" s="1">
        <v>3</v>
      </c>
      <c r="I8" s="1">
        <v>1983</v>
      </c>
      <c r="J8" s="72" t="s">
        <v>181</v>
      </c>
      <c r="K8" s="47" t="s">
        <v>54</v>
      </c>
      <c r="L8" s="81"/>
    </row>
    <row r="9" spans="1:12" x14ac:dyDescent="0.25">
      <c r="A9" s="24" t="s">
        <v>7</v>
      </c>
      <c r="B9" s="24" t="s">
        <v>90</v>
      </c>
      <c r="C9" s="45" t="s">
        <v>89</v>
      </c>
      <c r="D9" s="33"/>
      <c r="E9" s="24" t="s">
        <v>184</v>
      </c>
      <c r="F9" s="1">
        <v>3758</v>
      </c>
      <c r="G9" s="1"/>
      <c r="H9" s="1"/>
      <c r="I9" s="1">
        <v>1997</v>
      </c>
      <c r="J9" s="72" t="s">
        <v>183</v>
      </c>
      <c r="K9" s="3"/>
      <c r="L9" s="81"/>
    </row>
    <row r="10" spans="1:12" x14ac:dyDescent="0.25">
      <c r="A10" s="24" t="s">
        <v>8</v>
      </c>
      <c r="B10" s="24" t="s">
        <v>92</v>
      </c>
      <c r="C10" s="45" t="s">
        <v>91</v>
      </c>
      <c r="D10" s="45" t="s">
        <v>208</v>
      </c>
      <c r="E10" s="1"/>
      <c r="F10" s="1">
        <v>6086</v>
      </c>
      <c r="G10" s="1"/>
      <c r="H10" s="1"/>
      <c r="I10" s="1">
        <v>1975</v>
      </c>
      <c r="J10" s="72" t="s">
        <v>209</v>
      </c>
      <c r="K10" s="47" t="s">
        <v>54</v>
      </c>
      <c r="L10" s="81"/>
    </row>
    <row r="11" spans="1:12" x14ac:dyDescent="0.25">
      <c r="A11" s="24" t="s">
        <v>9</v>
      </c>
      <c r="B11" s="24" t="s">
        <v>93</v>
      </c>
      <c r="C11" s="45" t="s">
        <v>73</v>
      </c>
      <c r="D11" s="45" t="s">
        <v>74</v>
      </c>
      <c r="E11" s="1"/>
      <c r="F11" s="24">
        <v>2402</v>
      </c>
      <c r="G11" s="12"/>
      <c r="H11" s="24">
        <v>5</v>
      </c>
      <c r="I11" s="24">
        <v>2011</v>
      </c>
      <c r="J11" s="72" t="s">
        <v>207</v>
      </c>
      <c r="K11" s="47" t="s">
        <v>54</v>
      </c>
      <c r="L11" s="81"/>
    </row>
    <row r="12" spans="1:12" x14ac:dyDescent="0.25">
      <c r="A12" s="24" t="s">
        <v>10</v>
      </c>
      <c r="B12" s="24" t="s">
        <v>95</v>
      </c>
      <c r="C12" s="45" t="s">
        <v>94</v>
      </c>
      <c r="D12" s="45" t="s">
        <v>205</v>
      </c>
      <c r="E12" s="1"/>
      <c r="F12" s="24">
        <v>6871</v>
      </c>
      <c r="G12" s="24"/>
      <c r="H12" s="24">
        <v>9</v>
      </c>
      <c r="I12" s="24">
        <v>1982</v>
      </c>
      <c r="J12" s="72" t="s">
        <v>206</v>
      </c>
      <c r="K12" s="47" t="s">
        <v>54</v>
      </c>
      <c r="L12" s="81"/>
    </row>
    <row r="13" spans="1:12" x14ac:dyDescent="0.25">
      <c r="A13" s="24" t="s">
        <v>11</v>
      </c>
      <c r="B13" s="24" t="s">
        <v>97</v>
      </c>
      <c r="C13" s="45" t="s">
        <v>96</v>
      </c>
      <c r="D13" s="45" t="s">
        <v>72</v>
      </c>
      <c r="E13" s="1"/>
      <c r="F13" s="24">
        <v>2120</v>
      </c>
      <c r="G13" s="24"/>
      <c r="H13" s="24"/>
      <c r="I13" s="24">
        <v>1987</v>
      </c>
      <c r="J13" s="72" t="s">
        <v>198</v>
      </c>
      <c r="K13" s="47" t="s">
        <v>54</v>
      </c>
      <c r="L13" s="81"/>
    </row>
    <row r="14" spans="1:12" x14ac:dyDescent="0.25">
      <c r="A14" s="24" t="s">
        <v>12</v>
      </c>
      <c r="B14" s="24" t="s">
        <v>99</v>
      </c>
      <c r="C14" s="45" t="s">
        <v>98</v>
      </c>
      <c r="D14" s="33"/>
      <c r="E14" s="1"/>
      <c r="F14" s="24">
        <v>11000</v>
      </c>
      <c r="G14" s="24"/>
      <c r="H14" s="24"/>
      <c r="I14" s="24">
        <v>1967</v>
      </c>
      <c r="J14" s="72" t="s">
        <v>199</v>
      </c>
      <c r="K14" s="47" t="s">
        <v>54</v>
      </c>
      <c r="L14" s="81"/>
    </row>
    <row r="15" spans="1:12" x14ac:dyDescent="0.25">
      <c r="A15" s="24" t="s">
        <v>13</v>
      </c>
      <c r="B15" s="24" t="s">
        <v>100</v>
      </c>
      <c r="C15" s="45" t="s">
        <v>73</v>
      </c>
      <c r="D15" s="45" t="s">
        <v>202</v>
      </c>
      <c r="E15" s="1"/>
      <c r="F15" s="24">
        <v>2400</v>
      </c>
      <c r="G15" s="24"/>
      <c r="H15" s="24">
        <v>6</v>
      </c>
      <c r="I15" s="24">
        <v>2007</v>
      </c>
      <c r="J15" s="72" t="s">
        <v>203</v>
      </c>
      <c r="K15" s="47" t="s">
        <v>54</v>
      </c>
      <c r="L15" s="81"/>
    </row>
    <row r="16" spans="1:12" x14ac:dyDescent="0.25">
      <c r="A16" s="24" t="s">
        <v>35</v>
      </c>
      <c r="B16" s="24" t="s">
        <v>102</v>
      </c>
      <c r="C16" s="45" t="s">
        <v>86</v>
      </c>
      <c r="D16" s="33">
        <v>244</v>
      </c>
      <c r="E16" s="1"/>
      <c r="F16" s="1">
        <v>6842</v>
      </c>
      <c r="G16" s="1"/>
      <c r="H16" s="1"/>
      <c r="I16" s="1">
        <v>1981</v>
      </c>
      <c r="J16" s="72" t="s">
        <v>201</v>
      </c>
      <c r="K16" s="47" t="s">
        <v>54</v>
      </c>
      <c r="L16" s="81"/>
    </row>
    <row r="17" spans="1:12" x14ac:dyDescent="0.25">
      <c r="A17" s="24" t="s">
        <v>36</v>
      </c>
      <c r="B17" s="24" t="s">
        <v>104</v>
      </c>
      <c r="C17" s="45" t="s">
        <v>103</v>
      </c>
      <c r="D17" s="45" t="s">
        <v>84</v>
      </c>
      <c r="E17" s="24" t="s">
        <v>189</v>
      </c>
      <c r="F17" s="1">
        <v>2417</v>
      </c>
      <c r="G17" s="1"/>
      <c r="H17" s="1">
        <v>9</v>
      </c>
      <c r="I17" s="1">
        <v>1996</v>
      </c>
      <c r="J17" s="72" t="s">
        <v>190</v>
      </c>
      <c r="K17" s="47" t="s">
        <v>54</v>
      </c>
      <c r="L17" s="81"/>
    </row>
    <row r="18" spans="1:12" x14ac:dyDescent="0.25">
      <c r="A18" s="24" t="s">
        <v>42</v>
      </c>
      <c r="B18" s="24" t="s">
        <v>229</v>
      </c>
      <c r="C18" s="45" t="s">
        <v>105</v>
      </c>
      <c r="D18" s="45" t="s">
        <v>105</v>
      </c>
      <c r="E18" s="24" t="s">
        <v>80</v>
      </c>
      <c r="F18" s="1"/>
      <c r="G18" s="1"/>
      <c r="H18" s="1"/>
      <c r="I18" s="1">
        <v>2010</v>
      </c>
      <c r="J18" s="72" t="s">
        <v>200</v>
      </c>
      <c r="K18" s="47" t="s">
        <v>54</v>
      </c>
      <c r="L18" s="81"/>
    </row>
    <row r="19" spans="1:12" x14ac:dyDescent="0.25">
      <c r="A19" s="44" t="s">
        <v>69</v>
      </c>
      <c r="B19" s="18"/>
      <c r="C19" s="18"/>
      <c r="D19" s="18"/>
      <c r="E19" s="18"/>
      <c r="F19" s="18"/>
      <c r="G19" s="18"/>
      <c r="H19" s="18"/>
      <c r="I19" s="18"/>
      <c r="J19" s="18"/>
      <c r="K19" s="19"/>
      <c r="L19" s="19"/>
    </row>
    <row r="20" spans="1:12" x14ac:dyDescent="0.25">
      <c r="A20" s="24" t="s">
        <v>43</v>
      </c>
      <c r="B20" s="24" t="s">
        <v>107</v>
      </c>
      <c r="C20" s="45" t="s">
        <v>108</v>
      </c>
      <c r="D20" s="45" t="s">
        <v>109</v>
      </c>
      <c r="E20" s="24" t="s">
        <v>176</v>
      </c>
      <c r="F20" s="24">
        <v>4580</v>
      </c>
      <c r="G20" s="1"/>
      <c r="H20" s="1"/>
      <c r="I20" s="1">
        <v>2000</v>
      </c>
      <c r="J20" s="72" t="s">
        <v>177</v>
      </c>
      <c r="K20" s="47" t="s">
        <v>54</v>
      </c>
      <c r="L20" s="81"/>
    </row>
    <row r="21" spans="1:12" x14ac:dyDescent="0.25">
      <c r="A21" s="75" t="s">
        <v>178</v>
      </c>
      <c r="B21" s="74"/>
      <c r="C21" s="9"/>
      <c r="D21" s="9"/>
      <c r="E21" s="4"/>
      <c r="F21" s="4"/>
      <c r="G21" s="4"/>
      <c r="H21" s="4"/>
      <c r="I21" s="4"/>
      <c r="J21" s="59"/>
      <c r="K21" s="60"/>
    </row>
    <row r="22" spans="1:12" x14ac:dyDescent="0.25">
      <c r="A22" s="75" t="s">
        <v>213</v>
      </c>
      <c r="B22" s="74"/>
      <c r="C22" s="9"/>
      <c r="D22" s="9"/>
      <c r="E22" s="4"/>
      <c r="F22" s="4"/>
      <c r="G22" s="4"/>
      <c r="H22" s="4"/>
      <c r="I22" s="4"/>
      <c r="J22" s="59"/>
      <c r="K22" s="60"/>
    </row>
    <row r="23" spans="1:12" x14ac:dyDescent="0.25">
      <c r="A23" s="4"/>
      <c r="B23" s="2"/>
      <c r="C23" s="9"/>
      <c r="D23" s="9"/>
      <c r="E23" s="10"/>
      <c r="F23" s="10"/>
      <c r="G23" s="10"/>
      <c r="H23" s="10"/>
      <c r="I23" s="10"/>
      <c r="J23" s="11"/>
      <c r="K23" s="32"/>
    </row>
    <row r="24" spans="1:12" ht="25.5" x14ac:dyDescent="0.25">
      <c r="A24" s="5" t="s">
        <v>0</v>
      </c>
      <c r="B24" s="39" t="s">
        <v>37</v>
      </c>
      <c r="C24" s="5" t="s">
        <v>38</v>
      </c>
      <c r="D24" s="5"/>
      <c r="E24" s="5" t="s">
        <v>39</v>
      </c>
      <c r="F24" s="5"/>
      <c r="G24" s="5" t="s">
        <v>40</v>
      </c>
      <c r="H24" s="25" t="s">
        <v>41</v>
      </c>
      <c r="I24" s="12" t="s">
        <v>14</v>
      </c>
      <c r="J24" s="12" t="s">
        <v>16</v>
      </c>
      <c r="K24" s="31"/>
    </row>
    <row r="25" spans="1:12" x14ac:dyDescent="0.25">
      <c r="A25" s="44" t="s">
        <v>146</v>
      </c>
      <c r="B25" s="18"/>
      <c r="C25" s="18"/>
      <c r="D25" s="18"/>
      <c r="E25" s="18"/>
      <c r="F25" s="18"/>
      <c r="G25" s="18"/>
      <c r="H25" s="18"/>
      <c r="I25" s="18"/>
      <c r="J25" s="19"/>
      <c r="K25" s="30"/>
    </row>
    <row r="26" spans="1:12" x14ac:dyDescent="0.25">
      <c r="A26" s="24" t="s">
        <v>1</v>
      </c>
      <c r="B26" s="46" t="s">
        <v>88</v>
      </c>
      <c r="C26" s="1"/>
      <c r="D26" s="1"/>
      <c r="E26" s="1"/>
      <c r="F26" s="80" t="s">
        <v>219</v>
      </c>
      <c r="G26" s="1"/>
      <c r="H26" s="79">
        <v>3698.4</v>
      </c>
      <c r="I26" s="13"/>
      <c r="J26" s="1"/>
      <c r="K26" s="30"/>
    </row>
    <row r="27" spans="1:12" x14ac:dyDescent="0.25">
      <c r="A27" s="24" t="s">
        <v>2</v>
      </c>
      <c r="B27" s="46" t="s">
        <v>217</v>
      </c>
      <c r="C27" s="1"/>
      <c r="D27" s="1"/>
      <c r="E27" s="13"/>
      <c r="F27" s="80" t="s">
        <v>220</v>
      </c>
      <c r="G27" s="1"/>
      <c r="H27" s="79">
        <v>3858</v>
      </c>
      <c r="I27" s="14"/>
      <c r="J27" s="14"/>
      <c r="K27" s="30"/>
    </row>
    <row r="28" spans="1:12" x14ac:dyDescent="0.25">
      <c r="A28" s="24" t="s">
        <v>3</v>
      </c>
      <c r="B28" s="46" t="s">
        <v>218</v>
      </c>
      <c r="C28" s="1"/>
      <c r="D28" s="1"/>
      <c r="E28" s="13"/>
      <c r="F28" s="80" t="s">
        <v>221</v>
      </c>
      <c r="G28" s="1"/>
      <c r="H28" s="79">
        <v>9079</v>
      </c>
      <c r="I28" s="13"/>
      <c r="J28" s="15"/>
      <c r="K28" s="30"/>
    </row>
    <row r="29" spans="1:12" x14ac:dyDescent="0.25">
      <c r="A29" s="44" t="s">
        <v>125</v>
      </c>
      <c r="B29" s="18"/>
      <c r="C29" s="18"/>
      <c r="D29" s="18"/>
      <c r="E29" s="18"/>
      <c r="F29" s="18"/>
      <c r="G29" s="18"/>
      <c r="H29" s="55"/>
      <c r="I29" s="18"/>
      <c r="J29" s="19"/>
      <c r="K29" s="30"/>
    </row>
    <row r="30" spans="1:12" x14ac:dyDescent="0.25">
      <c r="A30" s="24" t="s">
        <v>1</v>
      </c>
      <c r="B30" s="46" t="s">
        <v>132</v>
      </c>
      <c r="C30" s="24" t="s">
        <v>133</v>
      </c>
      <c r="D30" s="1"/>
      <c r="E30" s="13"/>
      <c r="F30" s="13"/>
      <c r="G30" s="1"/>
      <c r="H30" s="54">
        <v>5430</v>
      </c>
      <c r="I30" s="15"/>
      <c r="J30" s="15"/>
      <c r="K30" s="30"/>
    </row>
    <row r="31" spans="1:12" x14ac:dyDescent="0.25">
      <c r="A31" s="44" t="s">
        <v>138</v>
      </c>
      <c r="B31" s="18"/>
      <c r="C31" s="18"/>
      <c r="D31" s="18"/>
      <c r="E31" s="18"/>
      <c r="F31" s="18"/>
      <c r="G31" s="18"/>
      <c r="H31" s="55"/>
      <c r="I31" s="18"/>
      <c r="J31" s="19"/>
      <c r="K31" s="30"/>
    </row>
    <row r="32" spans="1:12" x14ac:dyDescent="0.25">
      <c r="A32" s="24" t="s">
        <v>1</v>
      </c>
      <c r="B32" s="46" t="s">
        <v>101</v>
      </c>
      <c r="C32" s="24" t="s">
        <v>144</v>
      </c>
      <c r="D32" s="1" t="s">
        <v>143</v>
      </c>
      <c r="E32" s="46" t="s">
        <v>145</v>
      </c>
      <c r="F32" s="13"/>
      <c r="G32" s="13"/>
      <c r="H32" s="56">
        <v>4631</v>
      </c>
      <c r="I32" s="13"/>
      <c r="J32" s="13"/>
      <c r="K32" s="30"/>
    </row>
    <row r="33" spans="1:8" x14ac:dyDescent="0.25">
      <c r="A33" s="75" t="s">
        <v>197</v>
      </c>
      <c r="H33" s="58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zoomScaleNormal="100" workbookViewId="0">
      <selection activeCell="G31" sqref="G31"/>
    </sheetView>
  </sheetViews>
  <sheetFormatPr defaultRowHeight="15" x14ac:dyDescent="0.25"/>
  <cols>
    <col min="1" max="1" width="4.140625" style="16" customWidth="1"/>
    <col min="2" max="2" width="40.7109375" style="50" customWidth="1"/>
    <col min="3" max="4" width="32.85546875" customWidth="1"/>
  </cols>
  <sheetData>
    <row r="1" spans="1:4" ht="24" customHeight="1" x14ac:dyDescent="0.25">
      <c r="A1" s="141" t="s">
        <v>50</v>
      </c>
      <c r="B1" s="142"/>
      <c r="C1" s="142"/>
      <c r="D1" s="142"/>
    </row>
    <row r="2" spans="1:4" ht="18.75" customHeight="1" thickBot="1" x14ac:dyDescent="0.3">
      <c r="A2" s="26" t="s">
        <v>51</v>
      </c>
      <c r="B2" s="48"/>
      <c r="C2" s="27"/>
      <c r="D2" s="27"/>
    </row>
    <row r="3" spans="1:4" ht="21.75" customHeight="1" thickTop="1" thickBot="1" x14ac:dyDescent="0.3">
      <c r="A3" s="28" t="s">
        <v>0</v>
      </c>
      <c r="B3" s="49" t="s">
        <v>15</v>
      </c>
      <c r="C3" s="29" t="s">
        <v>52</v>
      </c>
      <c r="D3" s="29" t="s">
        <v>53</v>
      </c>
    </row>
    <row r="4" spans="1:4" ht="21.75" customHeight="1" thickTop="1" thickBot="1" x14ac:dyDescent="0.3">
      <c r="A4" s="138">
        <v>1</v>
      </c>
      <c r="B4" s="137" t="s">
        <v>60</v>
      </c>
      <c r="C4" s="137"/>
      <c r="D4" s="137"/>
    </row>
    <row r="5" spans="1:4" ht="78" customHeight="1" thickTop="1" thickBot="1" x14ac:dyDescent="0.3">
      <c r="A5" s="138"/>
      <c r="B5" s="52" t="str">
        <f>Ogień!B3</f>
        <v>Budynek biurowy Urząd Gminy, Zawady ul. Częstochowska 6</v>
      </c>
      <c r="C5" s="51" t="s">
        <v>236</v>
      </c>
      <c r="D5" s="51" t="s">
        <v>237</v>
      </c>
    </row>
    <row r="6" spans="1:4" ht="21.75" customHeight="1" thickTop="1" thickBot="1" x14ac:dyDescent="0.3">
      <c r="A6" s="138"/>
      <c r="B6" s="52" t="str">
        <f>Ogień!B4</f>
        <v xml:space="preserve">Budynek strażnicy, Wąsosz Górny ul. Rynek 6 </v>
      </c>
      <c r="C6" s="51" t="s">
        <v>239</v>
      </c>
      <c r="D6" s="51" t="s">
        <v>238</v>
      </c>
    </row>
    <row r="7" spans="1:4" ht="21.75" customHeight="1" thickTop="1" thickBot="1" x14ac:dyDescent="0.3">
      <c r="A7" s="138"/>
      <c r="B7" s="52" t="str">
        <f>Ogień!B5</f>
        <v>Budynek strażnicy, Więcki</v>
      </c>
      <c r="C7" s="51" t="s">
        <v>239</v>
      </c>
      <c r="D7" s="51" t="s">
        <v>238</v>
      </c>
    </row>
    <row r="8" spans="1:4" ht="21.75" customHeight="1" thickTop="1" thickBot="1" x14ac:dyDescent="0.3">
      <c r="A8" s="138"/>
      <c r="B8" s="52" t="str">
        <f>Ogień!B6</f>
        <v>Budynek strażnicy, Dębie</v>
      </c>
      <c r="C8" s="51" t="s">
        <v>239</v>
      </c>
      <c r="D8" s="51" t="s">
        <v>238</v>
      </c>
    </row>
    <row r="9" spans="1:4" ht="21.75" customHeight="1" thickTop="1" thickBot="1" x14ac:dyDescent="0.3">
      <c r="A9" s="138"/>
      <c r="B9" s="52" t="str">
        <f>Ogień!B7</f>
        <v>Budynek strażnicy, Zbory ul. Spokojna</v>
      </c>
      <c r="C9" s="51" t="s">
        <v>239</v>
      </c>
      <c r="D9" s="51" t="s">
        <v>238</v>
      </c>
    </row>
    <row r="10" spans="1:4" ht="21.75" customHeight="1" thickTop="1" thickBot="1" x14ac:dyDescent="0.3">
      <c r="A10" s="138"/>
      <c r="B10" s="52" t="str">
        <f>Ogień!B8</f>
        <v>Budynek strażnicy, Rębielice Królewskie</v>
      </c>
      <c r="C10" s="51" t="s">
        <v>239</v>
      </c>
      <c r="D10" s="51" t="s">
        <v>238</v>
      </c>
    </row>
    <row r="11" spans="1:4" ht="21.75" customHeight="1" thickTop="1" thickBot="1" x14ac:dyDescent="0.3">
      <c r="A11" s="138"/>
      <c r="B11" s="52" t="str">
        <f>Ogień!B9</f>
        <v>Budynek strażnicy (siedziba biblioteki), Popów ul. Strażacka 2*</v>
      </c>
      <c r="C11" s="51" t="s">
        <v>239</v>
      </c>
      <c r="D11" s="51" t="s">
        <v>238</v>
      </c>
    </row>
    <row r="12" spans="1:4" ht="21.75" customHeight="1" thickTop="1" thickBot="1" x14ac:dyDescent="0.3">
      <c r="A12" s="138"/>
      <c r="B12" s="52" t="str">
        <f>Ogień!B10</f>
        <v>Budynek świetlicy, Kule</v>
      </c>
      <c r="C12" s="51" t="s">
        <v>239</v>
      </c>
      <c r="D12" s="51" t="s">
        <v>238</v>
      </c>
    </row>
    <row r="13" spans="1:4" ht="21.75" customHeight="1" thickTop="1" thickBot="1" x14ac:dyDescent="0.3">
      <c r="A13" s="138"/>
      <c r="B13" s="52" t="str">
        <f>Ogień!B11</f>
        <v>Budynek świetlicy, Nowa Wieś</v>
      </c>
      <c r="C13" s="51" t="s">
        <v>239</v>
      </c>
      <c r="D13" s="51" t="s">
        <v>238</v>
      </c>
    </row>
    <row r="14" spans="1:4" ht="21.75" customHeight="1" thickTop="1" thickBot="1" x14ac:dyDescent="0.3">
      <c r="A14" s="138"/>
      <c r="B14" s="52" t="e">
        <f>Ogień!#REF!</f>
        <v>#REF!</v>
      </c>
      <c r="C14" s="51" t="s">
        <v>239</v>
      </c>
      <c r="D14" s="51" t="s">
        <v>238</v>
      </c>
    </row>
    <row r="15" spans="1:4" ht="21.75" customHeight="1" thickTop="1" thickBot="1" x14ac:dyDescent="0.3">
      <c r="A15" s="138"/>
      <c r="B15" s="52" t="str">
        <f>Ogień!B12</f>
        <v>Budynek świetlicy, Marianów</v>
      </c>
      <c r="C15" s="51" t="s">
        <v>239</v>
      </c>
      <c r="D15" s="51" t="s">
        <v>238</v>
      </c>
    </row>
    <row r="16" spans="1:4" ht="40.5" customHeight="1" thickTop="1" thickBot="1" x14ac:dyDescent="0.3">
      <c r="A16" s="138"/>
      <c r="B16" s="52" t="str">
        <f>Ogień!B13</f>
        <v>Budynek świetlicy, Brzózki</v>
      </c>
      <c r="C16" s="51" t="s">
        <v>238</v>
      </c>
      <c r="D16" s="51" t="s">
        <v>240</v>
      </c>
    </row>
    <row r="17" spans="1:4" ht="21.75" customHeight="1" thickTop="1" thickBot="1" x14ac:dyDescent="0.3">
      <c r="A17" s="138">
        <v>5</v>
      </c>
      <c r="B17" s="137" t="s">
        <v>70</v>
      </c>
      <c r="C17" s="137"/>
      <c r="D17" s="137"/>
    </row>
    <row r="18" spans="1:4" ht="127.5" thickTop="1" thickBot="1" x14ac:dyDescent="0.3">
      <c r="A18" s="138"/>
      <c r="B18" s="52" t="str">
        <f>Ogień!B45</f>
        <v>Budynek gimnazjum, Zawady ul. Szkolna 8</v>
      </c>
      <c r="C18" s="139" t="s">
        <v>159</v>
      </c>
      <c r="D18" s="51" t="s">
        <v>158</v>
      </c>
    </row>
    <row r="19" spans="1:4" ht="17.25" thickTop="1" thickBot="1" x14ac:dyDescent="0.3">
      <c r="A19" s="138"/>
      <c r="B19" s="52" t="str">
        <f>Ogień!B46</f>
        <v>Sala gimnastyczna, Zawady ul. Szkolna 8</v>
      </c>
      <c r="C19" s="140"/>
      <c r="D19" s="64" t="s">
        <v>157</v>
      </c>
    </row>
    <row r="20" spans="1:4" ht="21.75" customHeight="1" thickTop="1" thickBot="1" x14ac:dyDescent="0.3">
      <c r="A20" s="138">
        <v>6</v>
      </c>
      <c r="B20" s="137" t="s">
        <v>120</v>
      </c>
      <c r="C20" s="137"/>
      <c r="D20" s="137"/>
    </row>
    <row r="21" spans="1:4" ht="33" thickTop="1" thickBot="1" x14ac:dyDescent="0.3">
      <c r="A21" s="138"/>
      <c r="B21" s="52" t="str">
        <f>Ogień!B55</f>
        <v>Budynek szkoły, Popów ul. Długosza 7</v>
      </c>
      <c r="C21" s="51" t="s">
        <v>122</v>
      </c>
      <c r="D21" s="51" t="s">
        <v>123</v>
      </c>
    </row>
    <row r="22" spans="1:4" ht="17.25" thickTop="1" thickBot="1" x14ac:dyDescent="0.3">
      <c r="A22" s="138"/>
      <c r="B22" s="52" t="str">
        <f>Ogień!B56</f>
        <v>Budynek świetlicy, Popów ul. Długosza 7</v>
      </c>
      <c r="C22" s="51" t="s">
        <v>160</v>
      </c>
      <c r="D22" s="51" t="s">
        <v>175</v>
      </c>
    </row>
    <row r="23" spans="1:4" ht="21.75" customHeight="1" thickTop="1" thickBot="1" x14ac:dyDescent="0.3">
      <c r="A23" s="138">
        <v>7</v>
      </c>
      <c r="B23" s="137" t="s">
        <v>125</v>
      </c>
      <c r="C23" s="137"/>
      <c r="D23" s="137"/>
    </row>
    <row r="24" spans="1:4" ht="64.5" thickTop="1" thickBot="1" x14ac:dyDescent="0.3">
      <c r="A24" s="138"/>
      <c r="B24" s="52" t="str">
        <f>Ogień!B64</f>
        <v>Budynek szkoły (częściowo mieszkalny), Wąsosz Górny ul. Witosa 11*</v>
      </c>
      <c r="C24" s="51" t="s">
        <v>128</v>
      </c>
      <c r="D24" s="51" t="s">
        <v>129</v>
      </c>
    </row>
    <row r="25" spans="1:4" ht="21.75" customHeight="1" thickTop="1" thickBot="1" x14ac:dyDescent="0.3">
      <c r="A25" s="138">
        <v>8</v>
      </c>
      <c r="B25" s="137" t="s">
        <v>234</v>
      </c>
      <c r="C25" s="137"/>
      <c r="D25" s="137"/>
    </row>
    <row r="26" spans="1:4" ht="111.75" customHeight="1" thickTop="1" thickBot="1" x14ac:dyDescent="0.3">
      <c r="A26" s="138"/>
      <c r="B26" s="73" t="str">
        <f>Ogień!B76</f>
        <v>Budynek szkoły, Rębielice Królewskie, ul. Szkolna 1**</v>
      </c>
      <c r="C26" s="139" t="s">
        <v>191</v>
      </c>
      <c r="D26" s="139" t="s">
        <v>192</v>
      </c>
    </row>
    <row r="27" spans="1:4" ht="33" thickTop="1" thickBot="1" x14ac:dyDescent="0.3">
      <c r="A27" s="138"/>
      <c r="B27" s="73" t="str">
        <f>Ogień!B77</f>
        <v>Budynek przedszkola, Rębielice Królewskie, ul. Szkolna 1**</v>
      </c>
      <c r="C27" s="140"/>
      <c r="D27" s="140"/>
    </row>
    <row r="28" spans="1:4" ht="21.75" customHeight="1" thickTop="1" thickBot="1" x14ac:dyDescent="0.3">
      <c r="A28" s="138">
        <v>9</v>
      </c>
      <c r="B28" s="137" t="str">
        <f>Ogień!B84</f>
        <v>Gminny Zespół Szkolno-Przedszkolny nr 4</v>
      </c>
      <c r="C28" s="137"/>
      <c r="D28" s="137"/>
    </row>
    <row r="29" spans="1:4" ht="96" thickTop="1" thickBot="1" x14ac:dyDescent="0.3">
      <c r="A29" s="138"/>
      <c r="B29" s="52" t="str">
        <f>Ogień!B86</f>
        <v>Budynek szkoły, Więcki ul. Szkolna 1</v>
      </c>
      <c r="C29" s="51" t="s">
        <v>141</v>
      </c>
      <c r="D29" s="51" t="s">
        <v>155</v>
      </c>
    </row>
    <row r="30" spans="1:4" ht="21.75" customHeight="1" thickTop="1" thickBot="1" x14ac:dyDescent="0.3">
      <c r="A30" s="138">
        <v>10</v>
      </c>
      <c r="B30" s="137" t="s">
        <v>71</v>
      </c>
      <c r="C30" s="137"/>
      <c r="D30" s="137"/>
    </row>
    <row r="31" spans="1:4" ht="17.25" thickTop="1" thickBot="1" x14ac:dyDescent="0.3">
      <c r="A31" s="138"/>
      <c r="B31" s="52" t="str">
        <f>Ogień!B94</f>
        <v>Budynek przedszkola, Zawady ul. Szkolna 8a*</v>
      </c>
      <c r="C31" s="51" t="s">
        <v>160</v>
      </c>
      <c r="D31" s="51" t="s">
        <v>238</v>
      </c>
    </row>
    <row r="32" spans="1:4" ht="15.75" thickTop="1" x14ac:dyDescent="0.25"/>
  </sheetData>
  <mergeCells count="18">
    <mergeCell ref="A1:D1"/>
    <mergeCell ref="B4:D4"/>
    <mergeCell ref="A4:A16"/>
    <mergeCell ref="B30:D30"/>
    <mergeCell ref="A30:A31"/>
    <mergeCell ref="A17:A19"/>
    <mergeCell ref="A20:A22"/>
    <mergeCell ref="B20:D20"/>
    <mergeCell ref="C18:C19"/>
    <mergeCell ref="B17:D17"/>
    <mergeCell ref="A23:A24"/>
    <mergeCell ref="A25:A27"/>
    <mergeCell ref="A28:A29"/>
    <mergeCell ref="B28:D28"/>
    <mergeCell ref="B25:D25"/>
    <mergeCell ref="B23:D23"/>
    <mergeCell ref="D26:D27"/>
    <mergeCell ref="C26:C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Ogień</vt:lpstr>
      <vt:lpstr>Elektronika</vt:lpstr>
      <vt:lpstr>Pojazdy</vt:lpstr>
      <vt:lpstr>Zabezpieczenia</vt:lpstr>
    </vt:vector>
  </TitlesOfParts>
  <Manager>BartekP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PrzemekB</dc:creator>
  <cp:lastModifiedBy>mzomerfeld</cp:lastModifiedBy>
  <dcterms:created xsi:type="dcterms:W3CDTF">2012-01-13T14:07:06Z</dcterms:created>
  <dcterms:modified xsi:type="dcterms:W3CDTF">2014-05-19T10:14:17Z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